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25 (อำเภอ)" sheetId="33" r:id="rId4"/>
    <sheet name="รายตำบล wk 25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  <sheet name="Sheet2" sheetId="158" r:id="rId9"/>
  </sheets>
  <definedNames>
    <definedName name="_xlnm._FilterDatabase" localSheetId="7" hidden="1">Sheet1!$C$2:$D$2</definedName>
    <definedName name="_xlnm._FilterDatabase" localSheetId="8" hidden="1">Sheet2!$B$3:$H$97</definedName>
    <definedName name="_xlnm._FilterDatabase" localSheetId="1" hidden="1">รายเดือน66!$A$4:$O$4</definedName>
    <definedName name="_xlnm._FilterDatabase" localSheetId="4" hidden="1">'รายตำบล wk 25_2566'!$A$2:$Q$197</definedName>
  </definedNames>
  <calcPr calcId="124519"/>
  <pivotCaches>
    <pivotCache cacheId="8" r:id="rId10"/>
  </pivotCaches>
</workbook>
</file>

<file path=xl/calcChain.xml><?xml version="1.0" encoding="utf-8"?>
<calcChain xmlns="http://schemas.openxmlformats.org/spreadsheetml/2006/main">
  <c r="W6" i="7"/>
  <c r="W7"/>
  <c r="W8"/>
  <c r="W9"/>
  <c r="W10"/>
  <c r="W11"/>
  <c r="W12"/>
  <c r="W13"/>
  <c r="W14"/>
  <c r="W15"/>
  <c r="W16"/>
  <c r="W17"/>
  <c r="W18"/>
  <c r="W20"/>
  <c r="W21"/>
  <c r="W22"/>
  <c r="W23"/>
  <c r="W24"/>
  <c r="W26"/>
  <c r="W5"/>
  <c r="W27"/>
  <c r="K98" i="158"/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AE31"/>
  <c r="AD31" s="1"/>
  <c r="AC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T23" s="1"/>
  <c r="V23" s="1"/>
  <c r="N22"/>
  <c r="N21"/>
  <c r="N20"/>
  <c r="N19"/>
  <c r="T19" s="1"/>
  <c r="N18"/>
  <c r="N17"/>
  <c r="N16"/>
  <c r="T16" s="1"/>
  <c r="N15"/>
  <c r="T15" s="1"/>
  <c r="N14"/>
  <c r="N13"/>
  <c r="T13" s="1"/>
  <c r="N12"/>
  <c r="N11"/>
  <c r="T11" s="1"/>
  <c r="N10"/>
  <c r="N9"/>
  <c r="N8"/>
  <c r="T8" s="1"/>
  <c r="N7"/>
  <c r="T7" s="1"/>
  <c r="V7" s="1"/>
  <c r="N6"/>
  <c r="N5"/>
  <c r="M14" i="73"/>
  <c r="L14"/>
  <c r="K14"/>
  <c r="J14"/>
  <c r="I14"/>
  <c r="H14"/>
  <c r="G14"/>
  <c r="F14"/>
  <c r="E14"/>
  <c r="D14"/>
  <c r="C14"/>
  <c r="B14"/>
  <c r="AB31" i="33" l="1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O7"/>
  <c r="O23"/>
  <c r="V11"/>
  <c r="O11" s="1"/>
  <c r="V13"/>
  <c r="O13" s="1"/>
  <c r="V16"/>
  <c r="O16" s="1"/>
  <c r="T20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5" s="1"/>
  <c r="V5" s="1"/>
  <c r="O5" s="1"/>
  <c r="T9"/>
  <c r="V9" s="1"/>
  <c r="O9" s="1"/>
  <c r="T10"/>
  <c r="V10" s="1"/>
  <c r="O10" s="1"/>
  <c r="T12"/>
  <c r="T14"/>
  <c r="V14" s="1"/>
  <c r="O14" s="1"/>
  <c r="T17"/>
  <c r="V17" s="1"/>
  <c r="O17" s="1"/>
  <c r="T18"/>
  <c r="V18" s="1"/>
  <c r="O18" s="1"/>
  <c r="T21"/>
  <c r="V21" s="1"/>
  <c r="O21" s="1"/>
  <c r="T22"/>
  <c r="V22" s="1"/>
  <c r="O22" s="1"/>
  <c r="T26"/>
  <c r="V26" s="1"/>
  <c r="O26" s="1"/>
  <c r="V6" l="1"/>
  <c r="O6" s="1"/>
  <c r="T27"/>
  <c r="V27" s="1"/>
  <c r="O27" s="1"/>
  <c r="V12"/>
  <c r="O12" s="1"/>
</calcChain>
</file>

<file path=xl/sharedStrings.xml><?xml version="1.0" encoding="utf-8"?>
<sst xmlns="http://schemas.openxmlformats.org/spreadsheetml/2006/main" count="2834" uniqueCount="659">
  <si>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</si>
  <si>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</si>
  <si>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</si>
  <si>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</si>
  <si>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</si>
  <si>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</si>
  <si>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</si>
  <si>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</si>
  <si>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</si>
  <si>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</si>
  <si>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</si>
  <si>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</si>
  <si>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</si>
  <si>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</si>
  <si>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</si>
  <si>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</si>
  <si>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</si>
  <si>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</si>
  <si>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</si>
  <si>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</si>
  <si>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</si>
  <si>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</si>
  <si>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</si>
  <si>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</si>
  <si>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</si>
  <si>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</si>
  <si>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</si>
  <si>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</si>
  <si>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</si>
  <si>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</si>
  <si>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</si>
  <si>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</si>
  <si>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</si>
  <si>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</si>
  <si>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</si>
  <si>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</si>
  <si>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</si>
  <si>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</si>
  <si>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</si>
  <si>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</si>
  <si>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</si>
  <si>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</si>
  <si>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</si>
  <si>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</si>
  <si>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</si>
  <si>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</si>
  <si>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</si>
  <si>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</si>
  <si>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</si>
  <si>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</si>
  <si>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</si>
  <si>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</si>
  <si>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</si>
  <si>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</si>
  <si>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</si>
  <si>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</si>
  <si>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</si>
  <si>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</si>
  <si>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</si>
  <si>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</si>
  <si>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</si>
  <si>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</si>
  <si>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</si>
  <si>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</si>
  <si>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</si>
  <si>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</si>
  <si>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</si>
  <si>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</si>
  <si>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</si>
  <si>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</si>
  <si>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</si>
  <si>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</si>
  <si>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</si>
  <si>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</si>
  <si>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</si>
  <si>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</si>
  <si>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</si>
  <si>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</si>
  <si>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</si>
  <si>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</si>
  <si>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</si>
  <si>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</si>
  <si>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</si>
  <si>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</si>
  <si>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</si>
  <si>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</si>
  <si>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</si>
  <si>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</si>
  <si>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</si>
  <si>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</si>
  <si>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</si>
  <si>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</si>
  <si>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</si>
  <si>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</si>
  <si>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</si>
  <si>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</si>
  <si>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</si>
  <si>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</si>
  <si>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</si>
  <si>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</si>
  <si>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</si>
  <si>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</si>
  <si>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</si>
  <si>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</si>
  <si>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</si>
  <si>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</si>
  <si>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</si>
  <si>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</si>
  <si>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</si>
  <si>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</si>
  <si>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</si>
  <si>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</si>
  <si>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</si>
  <si>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</si>
  <si>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</si>
  <si>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</si>
  <si>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</si>
  <si>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</si>
  <si>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</si>
  <si>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</si>
  <si>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</si>
  <si>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</si>
  <si>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</si>
  <si>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</si>
  <si>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</si>
  <si>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</si>
  <si>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</si>
  <si>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</si>
  <si>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</si>
  <si>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</si>
  <si>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</si>
  <si>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</si>
  <si>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</si>
  <si>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</si>
  <si>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</si>
  <si>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</si>
  <si>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</si>
  <si>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</si>
  <si>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</si>
  <si>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</si>
  <si>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</si>
  <si>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</si>
  <si>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</si>
  <si>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</si>
  <si>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</si>
  <si>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</si>
  <si>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</si>
  <si>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</si>
  <si>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</si>
  <si>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</si>
  <si>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</si>
  <si>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</si>
  <si>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</si>
  <si>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</si>
  <si>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</si>
  <si>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</si>
  <si>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</si>
  <si>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</si>
  <si>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</si>
  <si>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</si>
  <si>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</si>
  <si>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</si>
  <si>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</si>
  <si>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</si>
  <si>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</si>
  <si>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</si>
  <si>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</si>
  <si>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</si>
  <si>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</si>
  <si>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</si>
  <si>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</si>
  <si>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</si>
  <si>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</si>
  <si>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</si>
  <si>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</si>
  <si>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</si>
  <si>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</si>
  <si>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</si>
  <si>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</si>
  <si>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</si>
  <si>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</si>
  <si>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</si>
  <si>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</si>
  <si>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</si>
  <si>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</si>
  <si>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</si>
  <si>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</si>
  <si>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</si>
  <si>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</si>
  <si>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</si>
  <si>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</si>
  <si>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</si>
  <si>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</si>
  <si>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</si>
  <si>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</si>
  <si>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</si>
  <si>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</si>
  <si>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</si>
  <si>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</si>
  <si>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</si>
  <si>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</si>
  <si>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</si>
  <si>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</si>
  <si>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</si>
  <si>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</si>
  <si>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</si>
  <si>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</si>
  <si>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</si>
  <si>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</si>
  <si>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</si>
  <si>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</si>
  <si>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</si>
  <si>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</si>
  <si>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</si>
  <si>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</si>
  <si>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</si>
  <si>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</si>
  <si>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</si>
  <si>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</si>
  <si>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</si>
  <si>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</si>
  <si>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</si>
  <si>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</si>
  <si>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</si>
  <si>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</si>
  <si>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</si>
  <si>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</si>
  <si>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</si>
  <si>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</si>
  <si>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</si>
  <si>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</si>
  <si>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</si>
  <si>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</si>
  <si>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</si>
  <si>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</si>
  <si>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</si>
  <si>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</si>
  <si>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</si>
  <si>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</si>
  <si>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</si>
  <si>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</si>
  <si>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</si>
  <si>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</si>
  <si>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</si>
  <si>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</si>
  <si>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</si>
  <si>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</si>
  <si>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</si>
  <si>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</si>
  <si>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</si>
  <si>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</si>
  <si>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</si>
  <si>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</si>
  <si>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</si>
  <si>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</si>
  <si>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</si>
  <si>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</si>
  <si>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</si>
  <si>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</si>
  <si>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</si>
  <si>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</si>
  <si>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</si>
  <si>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</si>
  <si>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</si>
  <si>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</si>
  <si>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</si>
  <si>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</si>
  <si>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</si>
  <si>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</si>
  <si>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</si>
  <si>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</si>
  <si>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</si>
  <si>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</si>
  <si>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</si>
  <si>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</si>
  <si>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</si>
  <si>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</si>
  <si>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</si>
  <si>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</si>
  <si>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</si>
  <si>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</si>
  <si>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</si>
  <si>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</si>
  <si>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</si>
  <si>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</si>
  <si>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</si>
  <si>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</si>
  <si>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</si>
  <si>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</si>
  <si>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</si>
  <si>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</si>
  <si>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</si>
  <si>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</si>
  <si>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</si>
  <si>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</si>
  <si>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</si>
  <si>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</si>
  <si>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</si>
  <si>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</si>
  <si>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</si>
  <si>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</si>
  <si>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</si>
  <si>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</si>
  <si>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</si>
  <si>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</si>
  <si>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</si>
  <si>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</si>
  <si>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</si>
  <si>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</si>
  <si>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</si>
  <si>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</si>
  <si>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</si>
  <si>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</si>
  <si>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</si>
  <si>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</si>
  <si>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</si>
  <si>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</si>
  <si>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</si>
  <si>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</si>
  <si>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</si>
  <si>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</si>
  <si>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</si>
  <si>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</si>
  <si>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</si>
  <si>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</si>
  <si>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</si>
  <si>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</si>
  <si>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</si>
  <si>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</si>
  <si>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</si>
  <si>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</si>
  <si>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</si>
  <si>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</si>
  <si>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</si>
  <si>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</si>
  <si>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</si>
  <si>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</si>
  <si>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</si>
  <si>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</si>
  <si>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</si>
  <si>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</si>
  <si>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</si>
  <si>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</si>
  <si>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</si>
  <si>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</si>
  <si>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</si>
  <si>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</si>
  <si>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</si>
  <si>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</si>
  <si>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</si>
  <si>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</si>
  <si>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</si>
  <si>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</si>
  <si>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</si>
  <si>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</si>
  <si>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</si>
  <si>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</si>
  <si>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</si>
  <si>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</si>
  <si>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</si>
  <si>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</si>
  <si>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</si>
  <si>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</si>
  <si>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</si>
  <si>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</si>
  <si>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</si>
  <si>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</si>
  <si>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</si>
  <si>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</si>
  <si>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</si>
  <si>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</si>
  <si>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</si>
  <si>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</si>
  <si>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</si>
  <si>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</si>
  <si>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</si>
  <si>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</si>
  <si>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</si>
  <si>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</si>
  <si>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</si>
  <si>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</si>
  <si>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</si>
  <si>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</si>
  <si>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</si>
  <si>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</si>
  <si>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</si>
  <si>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</si>
  <si>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</si>
  <si>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</si>
  <si>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</si>
  <si>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</si>
  <si>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</si>
  <si>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</si>
  <si>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</si>
  <si>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</si>
  <si>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</si>
  <si>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</si>
  <si>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</si>
  <si>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</si>
  <si>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</si>
  <si>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</si>
  <si>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</si>
  <si>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</si>
  <si>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</si>
  <si>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</si>
  <si>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</si>
  <si>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</si>
  <si>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</si>
  <si>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</si>
  <si>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</si>
  <si>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</si>
  <si>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</si>
  <si>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</si>
  <si>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Uttaradit</t>
  </si>
  <si>
    <t>Tak</t>
  </si>
  <si>
    <t>Sukhothai</t>
  </si>
  <si>
    <t>Phitsanulok</t>
  </si>
  <si>
    <t>Phetchabun</t>
  </si>
  <si>
    <t>Chai Nat</t>
  </si>
  <si>
    <t>Nakhon Sawan</t>
  </si>
  <si>
    <t>Uthai Thani</t>
  </si>
  <si>
    <t>Kamphaeng Phet</t>
  </si>
  <si>
    <t>Phichit</t>
  </si>
  <si>
    <t>Bangkok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</si>
  <si>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</si>
  <si>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</si>
  <si>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</si>
  <si>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</si>
  <si>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</si>
  <si>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</si>
  <si>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</si>
  <si>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</si>
  <si>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</si>
  <si>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</si>
  <si>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</si>
  <si>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</si>
  <si>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</si>
  <si>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</si>
  <si>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</si>
  <si>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</si>
  <si>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</si>
  <si>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</si>
  <si>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</si>
  <si>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</si>
  <si>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</si>
  <si>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</si>
  <si>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</si>
  <si>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</si>
  <si>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Khon Kaen</t>
  </si>
  <si>
    <t>Maha Sarakham</t>
  </si>
  <si>
    <t>Roi Et</t>
  </si>
  <si>
    <t>Kalasin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</si>
  <si>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</si>
  <si>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</si>
  <si>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</si>
  <si>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</si>
  <si>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</si>
  <si>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</si>
  <si>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</si>
  <si>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Nakhon Ratchasima</t>
  </si>
  <si>
    <t>Buri Ram</t>
  </si>
  <si>
    <t>Surin</t>
  </si>
  <si>
    <t>Chaiyaphum</t>
  </si>
  <si>
    <t>Si Sa Ket</t>
  </si>
  <si>
    <t>Ubon Ratchathani</t>
  </si>
  <si>
    <t>Yasothon</t>
  </si>
  <si>
    <t>Amnat Charoen</t>
  </si>
  <si>
    <t>Mukdahan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</si>
  <si>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</si>
  <si>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</si>
  <si>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</si>
  <si>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</si>
  <si>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</si>
  <si>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</si>
  <si>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</si>
  <si>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</si>
  <si>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</si>
  <si>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</si>
  <si>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</si>
  <si>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</si>
  <si>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</si>
  <si>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</si>
  <si>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</si>
  <si>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</si>
  <si>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</si>
  <si>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</si>
  <si>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</si>
  <si>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</si>
  <si>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</si>
  <si>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</si>
  <si>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</si>
  <si>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</si>
  <si>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</si>
  <si>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</si>
  <si>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</si>
  <si>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โนนสมบูรณ์</t>
  </si>
  <si>
    <t>วังใหม่</t>
  </si>
  <si>
    <t>wk 22</t>
  </si>
  <si>
    <t>นกเหาะ</t>
  </si>
  <si>
    <t>หัวนาคำ</t>
  </si>
  <si>
    <t>เหล่างิ้ว</t>
  </si>
  <si>
    <t>โคกสะอาด</t>
  </si>
  <si>
    <t>สุขสมบูรณ์</t>
  </si>
  <si>
    <t>wk 23</t>
  </si>
  <si>
    <t>Grand Total</t>
  </si>
  <si>
    <t>ดงครั่งใหญ่ Total</t>
  </si>
  <si>
    <t>เกษตรวิสัย Total</t>
  </si>
  <si>
    <t>น้ำอ้อม Total</t>
  </si>
  <si>
    <t>ทุ่งทอง Total</t>
  </si>
  <si>
    <t>ดู่น้อย Total</t>
  </si>
  <si>
    <t>ดงแดง Total</t>
  </si>
  <si>
    <t>โคกล่าม Total</t>
  </si>
  <si>
    <t>ดงกลาง Total</t>
  </si>
  <si>
    <t>เมืองหงส์ Total</t>
  </si>
  <si>
    <t>ลิ้นฟ้า Total</t>
  </si>
  <si>
    <t>จตุรพักตรพิมาน Total</t>
  </si>
  <si>
    <t>ผักแว่น Total</t>
  </si>
  <si>
    <t>จังหาร Total</t>
  </si>
  <si>
    <t>บ้านเขือง Total</t>
  </si>
  <si>
    <t>หมูม้น Total</t>
  </si>
  <si>
    <t>พระเจ้า Total</t>
  </si>
  <si>
    <t>พระธาตุ Total</t>
  </si>
  <si>
    <t>เชียงขวัญ Total</t>
  </si>
  <si>
    <t>หนองหล่ม</t>
  </si>
  <si>
    <t>เหล่า Total</t>
  </si>
  <si>
    <t>บึงงาม Total</t>
  </si>
  <si>
    <t>อุดมสุข</t>
  </si>
  <si>
    <t>ทุ่งเขาหลวง Total</t>
  </si>
  <si>
    <t>มะบ้า Total</t>
  </si>
  <si>
    <t>มะอึ Total</t>
  </si>
  <si>
    <t>หนองไผ่ Total</t>
  </si>
  <si>
    <t>ธวัชบุรี Total</t>
  </si>
  <si>
    <t>โนนสง่า Total</t>
  </si>
  <si>
    <t>บัวแดง Total</t>
  </si>
  <si>
    <t>โพนสูง Total</t>
  </si>
  <si>
    <t>ขี้เหล็ก Total</t>
  </si>
  <si>
    <t>สระบัว Total</t>
  </si>
  <si>
    <t>หนองแคน Total</t>
  </si>
  <si>
    <t>ปทุมรัตต์ Total</t>
  </si>
  <si>
    <t>ชานุวรรณ Total</t>
  </si>
  <si>
    <t>ดงแจ้ง</t>
  </si>
  <si>
    <t>กุดน้ำใส Total</t>
  </si>
  <si>
    <t>โพธิ์ชัย Total</t>
  </si>
  <si>
    <t>พนมไพร Total</t>
  </si>
  <si>
    <t>ขามเปี้ย Total</t>
  </si>
  <si>
    <t>คำพอุง Total</t>
  </si>
  <si>
    <t>สะอาด Total</t>
  </si>
  <si>
    <t>บัวคำ Total</t>
  </si>
  <si>
    <t>อัคคะคำ Total</t>
  </si>
  <si>
    <t>ดอนชาด</t>
  </si>
  <si>
    <t>หนองใหญ่ Total</t>
  </si>
  <si>
    <t>หนองขอนแก่น</t>
  </si>
  <si>
    <t>คำนาดี Total</t>
  </si>
  <si>
    <t>โคกก่อง</t>
  </si>
  <si>
    <t>โพธิ์ทอง Total</t>
  </si>
  <si>
    <t>วังสามัคคี Total</t>
  </si>
  <si>
    <t>โคกสูง Total</t>
  </si>
  <si>
    <t>แวง Total</t>
  </si>
  <si>
    <t>สระนกแก้ว Total</t>
  </si>
  <si>
    <t>สว่าง Total</t>
  </si>
  <si>
    <t>พรมสวรรค์ Total</t>
  </si>
  <si>
    <t>โพนทอง Total</t>
  </si>
  <si>
    <t>หนองเดิ่น</t>
  </si>
  <si>
    <t>ชุมพร Total</t>
  </si>
  <si>
    <t>ชมสะอาด Total</t>
  </si>
  <si>
    <t>เมยวดี Total</t>
  </si>
  <si>
    <t>เหนือเมือง Total</t>
  </si>
  <si>
    <t>หนองแวง Total</t>
  </si>
  <si>
    <t>แคนใหญ่ Total</t>
  </si>
  <si>
    <t>หนองแก้ว Total</t>
  </si>
  <si>
    <t>สีแก้ว Total</t>
  </si>
  <si>
    <t>รอบเมือง Total</t>
  </si>
  <si>
    <t>ท่านคร</t>
  </si>
  <si>
    <t>ในเมือง Total</t>
  </si>
  <si>
    <t>เมือง Total</t>
  </si>
  <si>
    <t>หัวนา</t>
  </si>
  <si>
    <t>กกกุง Total</t>
  </si>
  <si>
    <t>เมืองสรวง Total</t>
  </si>
  <si>
    <t>เหล่าอาราง</t>
  </si>
  <si>
    <t>สวนจิก Total</t>
  </si>
  <si>
    <t>ศรีสมเด็จ Total</t>
  </si>
  <si>
    <t>ทุ่งหลวง Total</t>
  </si>
  <si>
    <t>ทุ่งศรีเมือง Total</t>
  </si>
  <si>
    <t>หินกอง Total</t>
  </si>
  <si>
    <t>สระคู Total</t>
  </si>
  <si>
    <t>สุวรรณภูมิ Total</t>
  </si>
  <si>
    <t>เมืองไพร Total</t>
  </si>
  <si>
    <t>บึงเกลือ Total</t>
  </si>
  <si>
    <t>วังหลวง Total</t>
  </si>
  <si>
    <t>เกาะแก้ว Total</t>
  </si>
  <si>
    <t>ขวัญเมือง Total</t>
  </si>
  <si>
    <t>ศรีวิลัย Total</t>
  </si>
  <si>
    <t>เสลภูมิ Total</t>
  </si>
  <si>
    <t>ภูเขาทอง Total</t>
  </si>
  <si>
    <t>กกโพธิ์ Total</t>
  </si>
  <si>
    <t>หนองพอก Total</t>
  </si>
  <si>
    <t>หนองขาม Total</t>
  </si>
  <si>
    <t>โนน</t>
  </si>
  <si>
    <t>โพนเมือง Total</t>
  </si>
  <si>
    <t>โนนหาด</t>
  </si>
  <si>
    <t>โหรา Total</t>
  </si>
  <si>
    <t>อาจสามารถ Total</t>
  </si>
  <si>
    <t>Total</t>
  </si>
  <si>
    <t>North Region</t>
  </si>
  <si>
    <t>ZONE:01</t>
  </si>
  <si>
    <t>ZONE:02</t>
  </si>
  <si>
    <t>ZONE:03</t>
  </si>
  <si>
    <t>Central Region</t>
  </si>
  <si>
    <t>ZONE:04</t>
  </si>
  <si>
    <t>ZONE:05</t>
  </si>
  <si>
    <t>ZONE:06</t>
  </si>
  <si>
    <t>North-Eastern Region</t>
  </si>
  <si>
    <t>ZONE:07</t>
  </si>
  <si>
    <t>ZONE:08</t>
  </si>
  <si>
    <t>ZONE:09</t>
  </si>
  <si>
    <t>ZONE:10</t>
  </si>
  <si>
    <t>South Region</t>
  </si>
  <si>
    <t>ZONE:11</t>
  </si>
  <si>
    <t>ZONE:12</t>
  </si>
  <si>
    <t>wk 24</t>
  </si>
  <si>
    <t>ซึกวึก</t>
  </si>
  <si>
    <t>หนองตาแสง</t>
  </si>
  <si>
    <t>ป่าด่วน</t>
  </si>
  <si>
    <t>นิคม</t>
  </si>
  <si>
    <t>นิเวศน์ Total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</si>
  <si>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</si>
  <si>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</si>
  <si>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</si>
  <si>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</si>
  <si>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</si>
  <si>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</si>
  <si>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ข้อมูล  ณ  วันที่ 25  มิถุนายน 2566   (จากรายงาน 506)</t>
  </si>
  <si>
    <t>ข้อมูล  ณ  วันที่ 25 มิถุนายน 2566  (จากรายงาน 506)</t>
  </si>
  <si>
    <t>ข้อมูล  ณ  วันที่ 25  มิถุนายน 2566  (จากรายงาน 506)</t>
  </si>
  <si>
    <t>ข้อมูล  ณ  วันที่ 25 มิถุนายน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</si>
  <si>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28 พฤษภาคม - 25 มิถุนายน 2566</t>
  </si>
  <si>
    <t>wk 1-21</t>
  </si>
  <si>
    <t>wk 22-25</t>
  </si>
  <si>
    <t>wk 25</t>
  </si>
  <si>
    <t>รวมผู้ป่วยสะสม  wk 1-25 (ราย)</t>
  </si>
  <si>
    <t>ข้อมูล ณ วันที่ 25 มิถุนายน 2566 (จากรายงานเร่งด่วน)</t>
  </si>
  <si>
    <t>บ้านฝาง Total</t>
  </si>
  <si>
    <t>หนองสิม</t>
  </si>
  <si>
    <t>ตาจ่อย</t>
  </si>
  <si>
    <t>ดอกล้ำ Total</t>
  </si>
  <si>
    <t>ดงมัน</t>
  </si>
  <si>
    <t>สระแก้ว Total</t>
  </si>
  <si>
    <t>ศรีโพธิ์คำ</t>
  </si>
  <si>
    <t>สุขสำราญ</t>
  </si>
  <si>
    <t>เชียงใหม่ Total</t>
  </si>
  <si>
    <t>บัว</t>
  </si>
  <si>
    <t>โคกวัฒนา</t>
  </si>
  <si>
    <t>โนนสวาง</t>
  </si>
  <si>
    <t>แคนน้อย</t>
  </si>
  <si>
    <t>หัวแฮด</t>
  </si>
  <si>
    <t>โนนรัง Total</t>
  </si>
  <si>
    <t>นาทม</t>
  </si>
  <si>
    <t>ภูเงิน Total</t>
  </si>
  <si>
    <t>อ่างทอง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</si>
</sst>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2"/>
      <color rgb="FF000000"/>
      <name val="AngsanaUPC"/>
    </font>
    <font>
      <sz val="14"/>
      <color rgb="FF000000"/>
      <name val="AngsanaUPC"/>
    </font>
    <font>
      <b/>
      <sz val="18"/>
      <color theme="1"/>
      <name val="TH SarabunPSK"/>
      <family val="2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5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59" fillId="23" borderId="0" applyNumberFormat="0" applyBorder="0" applyAlignment="0" applyProtection="0"/>
    <xf numFmtId="0" fontId="60" fillId="24" borderId="0" applyNumberFormat="0" applyBorder="0" applyAlignment="0" applyProtection="0"/>
    <xf numFmtId="0" fontId="61" fillId="25" borderId="40" applyNumberFormat="0" applyAlignment="0" applyProtection="0"/>
    <xf numFmtId="0" fontId="62" fillId="26" borderId="41" applyNumberFormat="0" applyAlignment="0" applyProtection="0"/>
    <xf numFmtId="0" fontId="63" fillId="26" borderId="40" applyNumberFormat="0" applyAlignment="0" applyProtection="0"/>
    <xf numFmtId="0" fontId="64" fillId="0" borderId="42" applyNumberFormat="0" applyFill="0" applyAlignment="0" applyProtection="0"/>
    <xf numFmtId="0" fontId="65" fillId="27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69" fillId="52" borderId="0" applyNumberFormat="0" applyBorder="0" applyAlignment="0" applyProtection="0"/>
    <xf numFmtId="0" fontId="2" fillId="28" borderId="44" applyNumberFormat="0" applyFont="0" applyAlignment="0" applyProtection="0"/>
    <xf numFmtId="0" fontId="2" fillId="0" borderId="0"/>
    <xf numFmtId="0" fontId="2" fillId="28" borderId="44" applyNumberFormat="0" applyFont="0" applyAlignment="0" applyProtection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28" borderId="44" applyNumberFormat="0" applyFont="0" applyAlignment="0" applyProtection="0"/>
    <xf numFmtId="0" fontId="1" fillId="31" borderId="0" applyNumberFormat="0" applyBorder="0" applyAlignment="0" applyProtection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</cellStyleXfs>
  <cellXfs count="365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16" fillId="18" borderId="9" xfId="14" applyFont="1" applyFill="1" applyBorder="1"/>
    <xf numFmtId="0" fontId="16" fillId="20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9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16" fillId="19" borderId="9" xfId="14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2" fontId="0" fillId="0" borderId="0" xfId="0" applyNumberFormat="1"/>
    <xf numFmtId="0" fontId="21" fillId="0" borderId="0" xfId="0" applyFont="1"/>
    <xf numFmtId="0" fontId="0" fillId="0" borderId="7" xfId="0" applyBorder="1"/>
    <xf numFmtId="2" fontId="0" fillId="0" borderId="6" xfId="0" applyNumberFormat="1" applyBorder="1"/>
    <xf numFmtId="0" fontId="23" fillId="0" borderId="24" xfId="0" applyFont="1" applyBorder="1"/>
    <xf numFmtId="0" fontId="23" fillId="0" borderId="32" xfId="0" applyFont="1" applyBorder="1"/>
    <xf numFmtId="0" fontId="23" fillId="0" borderId="35" xfId="0" applyFont="1" applyBorder="1"/>
    <xf numFmtId="0" fontId="23" fillId="21" borderId="24" xfId="0" applyFont="1" applyFill="1" applyBorder="1"/>
    <xf numFmtId="0" fontId="23" fillId="21" borderId="25" xfId="0" applyFont="1" applyFill="1" applyBorder="1"/>
    <xf numFmtId="0" fontId="70" fillId="0" borderId="0" xfId="0" applyFont="1"/>
    <xf numFmtId="0" fontId="71" fillId="0" borderId="0" xfId="0" applyFont="1"/>
    <xf numFmtId="0" fontId="71" fillId="16" borderId="0" xfId="0" applyFont="1" applyFill="1"/>
    <xf numFmtId="0" fontId="19" fillId="20" borderId="9" xfId="14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72" fillId="53" borderId="27" xfId="0" applyNumberFormat="1" applyFont="1" applyFill="1" applyBorder="1"/>
    <xf numFmtId="0" fontId="72" fillId="53" borderId="34" xfId="0" applyNumberFormat="1" applyFont="1" applyFill="1" applyBorder="1"/>
    <xf numFmtId="0" fontId="72" fillId="53" borderId="33" xfId="0" applyNumberFormat="1" applyFont="1" applyFill="1" applyBorder="1"/>
    <xf numFmtId="0" fontId="72" fillId="0" borderId="24" xfId="0" applyNumberFormat="1" applyFont="1" applyBorder="1"/>
    <xf numFmtId="0" fontId="72" fillId="0" borderId="30" xfId="0" applyNumberFormat="1" applyFont="1" applyBorder="1"/>
    <xf numFmtId="0" fontId="72" fillId="0" borderId="31" xfId="0" applyNumberFormat="1" applyFont="1" applyBorder="1"/>
    <xf numFmtId="0" fontId="72" fillId="0" borderId="35" xfId="0" applyNumberFormat="1" applyFont="1" applyBorder="1"/>
    <xf numFmtId="0" fontId="72" fillId="0" borderId="0" xfId="0" applyNumberFormat="1" applyFont="1"/>
    <xf numFmtId="0" fontId="72" fillId="0" borderId="36" xfId="0" applyNumberFormat="1" applyFont="1" applyBorder="1"/>
    <xf numFmtId="0" fontId="72" fillId="53" borderId="27" xfId="0" applyFont="1" applyFill="1" applyBorder="1"/>
    <xf numFmtId="0" fontId="72" fillId="53" borderId="28" xfId="0" applyFont="1" applyFill="1" applyBorder="1"/>
    <xf numFmtId="0" fontId="72" fillId="21" borderId="24" xfId="0" applyNumberFormat="1" applyFont="1" applyFill="1" applyBorder="1"/>
    <xf numFmtId="0" fontId="72" fillId="21" borderId="30" xfId="0" applyNumberFormat="1" applyFont="1" applyFill="1" applyBorder="1"/>
    <xf numFmtId="0" fontId="72" fillId="21" borderId="31" xfId="0" applyNumberFormat="1" applyFont="1" applyFill="1" applyBorder="1"/>
    <xf numFmtId="0" fontId="72" fillId="54" borderId="24" xfId="0" applyFont="1" applyFill="1" applyBorder="1"/>
    <xf numFmtId="0" fontId="72" fillId="54" borderId="25" xfId="0" applyFont="1" applyFill="1" applyBorder="1"/>
    <xf numFmtId="0" fontId="72" fillId="54" borderId="24" xfId="0" applyNumberFormat="1" applyFont="1" applyFill="1" applyBorder="1"/>
    <xf numFmtId="0" fontId="72" fillId="54" borderId="30" xfId="0" applyNumberFormat="1" applyFont="1" applyFill="1" applyBorder="1"/>
    <xf numFmtId="0" fontId="72" fillId="54" borderId="31" xfId="0" applyNumberFormat="1" applyFont="1" applyFill="1" applyBorder="1"/>
    <xf numFmtId="0" fontId="0" fillId="0" borderId="3" xfId="0" applyBorder="1"/>
    <xf numFmtId="2" fontId="0" fillId="0" borderId="12" xfId="0" applyNumberFormat="1" applyBorder="1"/>
  </cellXfs>
  <cellStyles count="135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00CC"/>
      <color rgb="FF00FFFF"/>
      <color rgb="FFFF00FF"/>
      <color rgb="FFC0C0C0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426"/>
          <c:h val="0.67608144771379208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Pt>
            <c:idx val="18"/>
            <c:spPr>
              <a:solidFill>
                <a:srgbClr val="0000CC"/>
              </a:solidFill>
            </c:spPr>
          </c:dPt>
          <c:dPt>
            <c:idx val="19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โพนทอง</c:v>
                </c:pt>
                <c:pt idx="2">
                  <c:v>เมยวดี</c:v>
                </c:pt>
                <c:pt idx="3">
                  <c:v>ทุ่งเขาหลวง</c:v>
                </c:pt>
                <c:pt idx="4">
                  <c:v>โพธิ์ชัย</c:v>
                </c:pt>
                <c:pt idx="5">
                  <c:v>พนมไพร</c:v>
                </c:pt>
                <c:pt idx="6">
                  <c:v>จตุรพักตรพิมาน</c:v>
                </c:pt>
                <c:pt idx="7">
                  <c:v>เกษตรวิสัย</c:v>
                </c:pt>
                <c:pt idx="8">
                  <c:v>เชียงขวัญ</c:v>
                </c:pt>
                <c:pt idx="9">
                  <c:v>เสลภูมิ</c:v>
                </c:pt>
                <c:pt idx="10">
                  <c:v>อาจสามารถ</c:v>
                </c:pt>
                <c:pt idx="11">
                  <c:v>เมืองร้อยเอ็ด</c:v>
                </c:pt>
                <c:pt idx="12">
                  <c:v>ศรีสมเด็จ</c:v>
                </c:pt>
                <c:pt idx="13">
                  <c:v>หนองพอก</c:v>
                </c:pt>
                <c:pt idx="14">
                  <c:v>ธวัชบุรี</c:v>
                </c:pt>
                <c:pt idx="15">
                  <c:v>จังหาร</c:v>
                </c:pt>
                <c:pt idx="16">
                  <c:v>เมืองสรวง</c:v>
                </c:pt>
                <c:pt idx="17">
                  <c:v>สุวรรณภูมิ</c:v>
                </c:pt>
                <c:pt idx="18">
                  <c:v>โพนทราย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42.859272510435304</c:v>
                </c:pt>
                <c:pt idx="1">
                  <c:v>39.835470243830137</c:v>
                </c:pt>
                <c:pt idx="2">
                  <c:v>30.232357260084651</c:v>
                </c:pt>
                <c:pt idx="3">
                  <c:v>25.874336970115142</c:v>
                </c:pt>
                <c:pt idx="4">
                  <c:v>25.826446280991735</c:v>
                </c:pt>
                <c:pt idx="5">
                  <c:v>22.49908597463228</c:v>
                </c:pt>
                <c:pt idx="6">
                  <c:v>20.209420115951549</c:v>
                </c:pt>
                <c:pt idx="7">
                  <c:v>18.47309598825932</c:v>
                </c:pt>
                <c:pt idx="8">
                  <c:v>18.271514708569342</c:v>
                </c:pt>
                <c:pt idx="9">
                  <c:v>17.763341538305376</c:v>
                </c:pt>
                <c:pt idx="10">
                  <c:v>14.921931169201134</c:v>
                </c:pt>
                <c:pt idx="11">
                  <c:v>11.368085993254935</c:v>
                </c:pt>
                <c:pt idx="12">
                  <c:v>8.3409792309617146</c:v>
                </c:pt>
                <c:pt idx="13">
                  <c:v>7.5223036302637318</c:v>
                </c:pt>
                <c:pt idx="14">
                  <c:v>4.4675432979404626</c:v>
                </c:pt>
                <c:pt idx="15">
                  <c:v>4.4200848656294198</c:v>
                </c:pt>
                <c:pt idx="16">
                  <c:v>4.3228288592054644</c:v>
                </c:pt>
                <c:pt idx="17">
                  <c:v>3.4996850283474488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11113344"/>
        <c:axId val="111114880"/>
      </c:barChart>
      <c:catAx>
        <c:axId val="111113344"/>
        <c:scaling>
          <c:orientation val="minMax"/>
        </c:scaling>
        <c:axPos val="b"/>
        <c:tickLblPos val="nextTo"/>
        <c:crossAx val="111114880"/>
        <c:crosses val="autoZero"/>
        <c:auto val="1"/>
        <c:lblAlgn val="ctr"/>
        <c:lblOffset val="100"/>
      </c:catAx>
      <c:valAx>
        <c:axId val="111114880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1111334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200025</xdr:colOff>
      <xdr:row>35</xdr:row>
      <xdr:rowOff>61912</xdr:rowOff>
    </xdr:to>
    <xdr:pic>
      <xdr:nvPicPr>
        <xdr:cNvPr id="3" name="Picture 2" descr="168774833161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9281" y="2047875"/>
          <a:ext cx="7058025" cy="71342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103.420666319442" createdVersion="1" refreshedVersion="3" recordCount="217">
  <cacheSource type="worksheet">
    <worksheetSource ref="A1:T218" sheet="Sheet2" r:id="rId2"/>
  </cacheSource>
  <cacheFields count="20">
    <cacheField name="E0" numFmtId="0">
      <sharedItems containsSemiMixedTypes="0" containsString="0" containsNumber="1" containsInteger="1" minValue="603" maxValue="19936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67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5"/>
        <s v="02"/>
        <s v="12"/>
        <s v="11"/>
        <s v="06"/>
        <s v="04"/>
        <s v="09"/>
        <s v="03"/>
        <s v="13"/>
        <s v="07"/>
        <s v="14"/>
        <s v="01"/>
        <s v="16"/>
        <s v="08"/>
        <s v="17"/>
        <s v="18"/>
        <s v="10"/>
        <s v="21"/>
        <s v="20"/>
        <s v="15"/>
      </sharedItems>
    </cacheField>
    <cacheField name="ชื่อหมู่บ้าน" numFmtId="0">
      <sharedItems count="134">
        <s v="เหล่าน้อย"/>
        <s v="บัวคำ"/>
        <s v="ไผ่คำ"/>
        <s v="ใหม่สถานี"/>
        <s v="ดอนขี"/>
        <s v="หัวคู"/>
        <s v="ดงประเสริฐ"/>
        <s v="โนน"/>
        <s v="หนองสมบูรณ์"/>
        <s v="ดงมัน"/>
        <s v="หนองแมวโพง"/>
        <s v="ช้างอีแก้ว"/>
        <s v="หนองหิน"/>
        <s v="สนามชัย"/>
        <s v="นกเหาะ"/>
        <s v="นาเหล่ง"/>
        <s v="ดอนสำราญใต้"/>
        <s v="สนามม้า"/>
        <s v="หนองพอก"/>
        <s v="โนนโพธิ์"/>
        <s v="โนนเมือง"/>
        <s v="ดอนชาด"/>
        <s v="ลิ้นฟ้า"/>
        <s v="หนองขอนแก่น"/>
        <s v="วังใหม่"/>
        <s v="ขี้เหล็ก"/>
        <s v="เปลือยน้อย"/>
        <s v="หนองแวง"/>
        <s v="ชัยเจริญ"/>
        <s v="โพธิ์งาม"/>
        <s v="ดงแจ้ง"/>
        <s v="เกษตร"/>
        <s v="อุดมสุข"/>
        <s v="ชัยวารี"/>
        <s v="หนองสิม"/>
        <s v="โคกน้อย"/>
        <s v="ท่านคร"/>
        <s v="ผือโป้ด"/>
        <s v="หัวดง"/>
        <s v="หนองฮางเหนือ"/>
        <s v="เขวาตะคลอง"/>
        <s v="โนนสูง"/>
        <s v="หนองมะเขือ"/>
        <s v="หนองไผ่"/>
        <s v="นาดี"/>
        <s v="ชนวน"/>
        <s v="หนองแก"/>
        <s v="สองชั้น"/>
        <s v="เกษตรสมบูรณ์"/>
        <s v="สะอาด"/>
        <s v="หนองคลอง"/>
        <s v="โคกกลาง"/>
        <s v="ดงบัง"/>
        <s v="โพนสูง"/>
        <s v="หนองส้าว"/>
        <s v="หนองเทิ่ง"/>
        <s v="หนองแคน"/>
        <s v="หนองม่วง"/>
        <s v="หมูม้น"/>
        <s v="อัคคะ"/>
        <s v="บัวหลวง"/>
        <s v="ท่าม่วง"/>
        <s v="ดงแดง"/>
        <s v="ดอนน้ำสร้าง"/>
        <s v="หนองเรือ"/>
        <s v="โพนสว่าง"/>
        <s v="โคกข่า"/>
        <s v="ดงสว่าง"/>
        <s v="เมืองไพร"/>
        <s v="โคกสูง"/>
        <s v="โนนยาง"/>
        <s v="โนนคำ"/>
        <s v="หนองแก้ว"/>
        <s v="โพธิ์ศรี"/>
        <s v="หนองแวงแห่"/>
        <s v="ผักแว่น"/>
        <s v="เขตขันต์"/>
        <s v="ดงกลาง"/>
        <s v="หนองเม็ก"/>
        <s v="ป่าม่วง"/>
        <s v="แวง"/>
        <s v="นางาม"/>
        <s v="ห้าแยกกกโพธิ์"/>
        <s v="ร้านหญ้า"/>
        <s v="หนองผือ"/>
        <s v="พนัส"/>
        <s v="ชานุวรรณ"/>
        <s v="หวายหลึม"/>
        <s v="กลางเมืองใหม่"/>
        <s v="โคกล่าม"/>
        <s v="ดงครั่งใหญ่"/>
        <s v="โพนทอง"/>
        <s v="หนองเดิ่น"/>
        <s v="อ่างทอง"/>
        <s v="สามขา"/>
        <s v="แวงเหนือ"/>
        <s v="สระแก้ว"/>
        <s v="ตาจ่อย"/>
        <s v="หนองตาแสง"/>
        <s v="ดอนม่วย"/>
        <s v="ป่าด่วน"/>
        <s v="แคนน้อย"/>
        <s v="นาทม"/>
        <s v="โคกก่อง"/>
        <s v="ศรีโพธิ์คำ"/>
        <s v="โนนรัง"/>
        <s v="หนองขาม"/>
        <s v="โคกวัฒนา"/>
        <s v="สามแยก"/>
        <s v="สุขสำราญ"/>
        <s v="หัวแฮด"/>
        <s v="บัว"/>
        <s v="เกษตรวิสัย"/>
        <s v="โคกสะอาด"/>
        <s v="สุขสมบูรณ์"/>
        <s v="เหล่างิ้ว"/>
        <s v="หัวนาคำ"/>
        <s v="ยางจ้อง"/>
        <s v="เหล่าจั่น"/>
        <s v="ศาลา"/>
        <s v="โนนสวาง"/>
        <s v="โนนสมบูรณ์"/>
        <s v="ตลาด"/>
        <s v="หนองตาไก้"/>
        <s v="เปลือย"/>
        <s v="กุดแห่"/>
        <s v="นาอุ่ม"/>
        <s v="นิคม"/>
        <s v="หนองหล่ม"/>
        <s v="โนนหาด"/>
        <s v="หัวนา"/>
        <s v="เหล่าอาราง"/>
        <s v="สระนกแก้ว"/>
        <s v="ซึกวึก"/>
      </sharedItems>
    </cacheField>
    <cacheField name="ตำบล" numFmtId="0">
      <sharedItems count="80">
        <s v="วังสามัคคี"/>
        <s v="บัวคำ"/>
        <s v="หนองใหญ่"/>
        <s v="สว่าง"/>
        <s v="พระเจ้า"/>
        <s v="บึงเกลือ"/>
        <s v="ขวัญเมือง"/>
        <s v="โพนเมือง"/>
        <s v="โพธิ์ชัย"/>
        <s v="กุดน้ำใส"/>
        <s v="ดู่น้อย"/>
        <s v="หนองแวง"/>
        <s v="สวนจิก"/>
        <s v="ดงครั่งใหญ่"/>
        <s v="เมืองไพร"/>
        <s v="พระธาตุ"/>
        <s v="ขามเปี้ย"/>
        <s v="รอบเมือง"/>
        <s v="เหนือเมือง"/>
        <s v="หนองขาม"/>
        <s v="คำนาดี"/>
        <s v="กกโพธิ์"/>
        <s v="ขี้เหล็ก"/>
        <s v="สีแก้ว"/>
        <s v="เกษตรวิสัย"/>
        <s v="ชมสะอาด"/>
        <s v="โพธิ์ทอง"/>
        <s v="แวง"/>
        <s v="ทุ่งเขาหลวง"/>
        <s v="ในเมือง"/>
        <s v="ทุ่งศรีเมือง"/>
        <s v="บ้านเขือง"/>
        <s v="ทุ่งทอง"/>
        <s v="สระบัว"/>
        <s v="วังหลวง"/>
        <s v="โนนสง่า"/>
        <s v="ลิ้นฟ้า"/>
        <s v="หินกอง"/>
        <s v="คำพอุง"/>
        <s v="สะอาด"/>
        <s v="โคกล่าม"/>
        <s v="เมืองหงส์"/>
        <s v="โพนสูง"/>
        <s v="ชานุวรรณ"/>
        <s v="แคนใหญ่"/>
        <s v="หมูม้น"/>
        <s v="อัคคะคำ"/>
        <s v="เหล่า"/>
        <s v="ดงแดง"/>
        <s v="ศรีวิลัย"/>
        <s v="ศรีสมเด็จ"/>
        <s v="หนองแคน"/>
        <s v="โคกสูง"/>
        <s v="บึงงาม"/>
        <s v="หนองแก้ว"/>
        <s v="หนองไผ่"/>
        <s v="ผักแว่น"/>
        <s v="มะอึ"/>
        <s v="เกาะแก้ว"/>
        <s v="ทุ่งหลวง"/>
        <s v="พรมสวรรค์"/>
        <s v="มะบ้า"/>
        <s v="สระคู"/>
        <s v="ชุมพร"/>
        <s v="สระนกแก้ว"/>
        <s v="สระแก้ว"/>
        <s v="ดอกล้ำ"/>
        <s v="บ้านฝาง"/>
        <s v="ภูเงิน"/>
        <s v="โนนรัง"/>
        <s v="บัวแดง"/>
        <s v="เชียงใหม่"/>
        <s v="จังหาร"/>
        <s v="ดงกลาง"/>
        <s v="น้ำอ้อม"/>
        <s v="อาจสามารถ"/>
        <s v="ภูเขาทอง"/>
        <s v="นิเวศน์"/>
        <s v="โหรา"/>
        <s v="กกกุง"/>
      </sharedItems>
    </cacheField>
    <cacheField name="อำเภอ" numFmtId="0">
      <sharedItems count="18">
        <s v="โพนทอง"/>
        <s v="โพธิ์ชัย"/>
        <s v="เชียงขวัญ"/>
        <s v="เสลภูมิ"/>
        <s v="อาจสามารถ"/>
        <s v="พนมไพร"/>
        <s v="จตุรพักตรพิมาน"/>
        <s v="เมือง"/>
        <s v="ศรีสมเด็จ"/>
        <s v="เกษตรวิสัย"/>
        <s v="หนองพอก"/>
        <s v="เมยวดี"/>
        <s v="ทุ่งเขาหลวง"/>
        <s v="สุวรรณภูมิ"/>
        <s v="ปทุมรัตต์"/>
        <s v="ธวัชบุรี"/>
        <s v="จังหาร"/>
        <s v="เมืองสรวง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6-25T00:00:00"/>
    </cacheField>
    <cacheField name="วันพบผป" numFmtId="14">
      <sharedItems containsSemiMixedTypes="0" containsNonDate="0" containsDate="1" containsString="0" minDate="2023-01-02T00:00:00" maxDate="2023-06-26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26" count="26">
        <n v="22"/>
        <n v="18"/>
        <n v="14"/>
        <n v="15"/>
        <n v="11"/>
        <n v="12"/>
        <n v="16"/>
        <n v="25"/>
        <n v="10"/>
        <n v="24"/>
        <n v="21"/>
        <n v="17"/>
        <n v="23"/>
        <n v="7"/>
        <n v="20"/>
        <n v="8"/>
        <n v="2"/>
        <n v="19"/>
        <n v="9"/>
        <n v="6"/>
        <n v="5"/>
        <n v="1"/>
        <n v="4"/>
        <n v="3"/>
        <n v="13"/>
        <n v="26"/>
      </sharedItems>
    </cacheField>
    <cacheField name="Wkdatesick" numFmtId="0">
      <sharedItems containsSemiMixedTypes="0" containsString="0" containsNumber="1" containsInteger="1" minValue="1" maxValue="2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7">
  <r>
    <n v="17799"/>
    <s v="26.D.H.F."/>
    <s v="ธัญลักษณ์ แสงศรีจันทร์"/>
    <s v="000209260"/>
    <s v="หญิง"/>
    <n v="10"/>
    <n v="3"/>
    <s v="นักเรียน"/>
    <s v="72"/>
    <x v="0"/>
    <x v="0"/>
    <x v="0"/>
    <x v="0"/>
    <s v="โพนทอง"/>
    <d v="2023-05-29T00:00:00"/>
    <d v="2023-06-01T00:00:00"/>
    <m/>
    <d v="2023-01-01T00:00:00"/>
    <x v="0"/>
    <n v="22"/>
  </r>
  <r>
    <n v="15519"/>
    <s v="26.D.H.F."/>
    <s v="พิสมัย เศฐมาตย์"/>
    <s v="5901837"/>
    <s v="หญิง"/>
    <n v="55"/>
    <n v="9"/>
    <s v="เกษตร"/>
    <s v="42"/>
    <x v="1"/>
    <x v="1"/>
    <x v="1"/>
    <x v="1"/>
    <s v="โพธิ์ชัย"/>
    <d v="2023-05-02T00:00:00"/>
    <d v="2023-05-02T00:00:00"/>
    <m/>
    <d v="2023-01-01T00:00:00"/>
    <x v="1"/>
    <n v="18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2"/>
    <x v="2"/>
    <x v="2"/>
    <x v="0"/>
    <s v="โพนทอง"/>
    <d v="2023-04-02T00:00:00"/>
    <d v="2023-04-06T00:00:00"/>
    <m/>
    <d v="2023-01-01T00:00:00"/>
    <x v="2"/>
    <n v="14"/>
  </r>
  <r>
    <n v="13858"/>
    <s v="26.D.H.F."/>
    <s v="อนุชา บูราณรูป"/>
    <s v="000181534"/>
    <s v="ชาย"/>
    <n v="29"/>
    <n v="11"/>
    <s v="ข้าราชการ"/>
    <s v="17"/>
    <x v="3"/>
    <x v="3"/>
    <x v="3"/>
    <x v="0"/>
    <s v="โพนทอง"/>
    <d v="2023-04-07T00:00:00"/>
    <d v="2023-04-11T00:00:00"/>
    <m/>
    <d v="2023-01-01T00:00:00"/>
    <x v="3"/>
    <n v="14"/>
  </r>
  <r>
    <n v="10090"/>
    <s v="26.D.H.F."/>
    <s v="ชัชฎาภรณ์ สาคะรินทร์"/>
    <s v="924784"/>
    <s v="หญิง"/>
    <n v="9"/>
    <n v="8"/>
    <s v="นักเรียน"/>
    <s v="38"/>
    <x v="4"/>
    <x v="4"/>
    <x v="4"/>
    <x v="2"/>
    <s v="ร้อยเอ็ด"/>
    <d v="2023-03-12T00:00:00"/>
    <d v="2023-03-17T00:00:00"/>
    <m/>
    <d v="2023-01-01T00:00:00"/>
    <x v="4"/>
    <n v="11"/>
  </r>
  <r>
    <n v="17656"/>
    <s v="26.D.H.F."/>
    <s v="ธนภัทร จันทนาม"/>
    <m/>
    <s v="ชาย"/>
    <n v="14"/>
    <n v="0"/>
    <s v="นักเรียน"/>
    <s v="81"/>
    <x v="5"/>
    <x v="5"/>
    <x v="5"/>
    <x v="3"/>
    <s v="เสลภูมิ"/>
    <d v="2023-05-28T00:00:00"/>
    <d v="2023-05-29T00:00:00"/>
    <m/>
    <d v="2023-01-01T00:00:00"/>
    <x v="0"/>
    <n v="22"/>
  </r>
  <r>
    <n v="10123"/>
    <s v="26.D.H.F."/>
    <s v="ศศิธร วารินทร์"/>
    <m/>
    <s v="หญิง"/>
    <n v="8"/>
    <n v="0"/>
    <s v="นักเรียน"/>
    <s v="56"/>
    <x v="6"/>
    <x v="6"/>
    <x v="6"/>
    <x v="3"/>
    <s v="เสลภูมิ"/>
    <d v="2023-03-16T00:00:00"/>
    <d v="2023-03-19T00:00:00"/>
    <m/>
    <d v="2023-01-01T00:00:00"/>
    <x v="5"/>
    <n v="11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3"/>
    <x v="7"/>
    <x v="7"/>
    <x v="4"/>
    <s v="อาจสามารถ"/>
    <d v="2023-03-18T00:00:00"/>
    <d v="2023-03-19T00:00:00"/>
    <m/>
    <d v="2023-01-01T00:00:00"/>
    <x v="5"/>
    <n v="11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0"/>
    <x v="8"/>
    <x v="8"/>
    <x v="5"/>
    <s v="พนมไพร"/>
    <d v="2023-04-21T00:00:00"/>
    <d v="2023-04-21T00:00:00"/>
    <m/>
    <d v="2023-01-01T00:00:00"/>
    <x v="6"/>
    <n v="16"/>
  </r>
  <r>
    <n v="19276"/>
    <s v="26.D.H.F."/>
    <s v="อุดม กุลวงษ์"/>
    <s v="640003840"/>
    <s v="ชาย"/>
    <n v="46"/>
    <n v="0"/>
    <s v="รับจ้าง,กรรมกร"/>
    <s v="142"/>
    <x v="7"/>
    <x v="9"/>
    <x v="9"/>
    <x v="5"/>
    <s v="พนมไพร"/>
    <d v="2023-06-15T00:00:00"/>
    <d v="2023-06-19T00:00:00"/>
    <m/>
    <d v="2023-01-01T00:00:00"/>
    <x v="7"/>
    <n v="24"/>
  </r>
  <r>
    <n v="10914"/>
    <s v="26.D.H.F."/>
    <s v="พิชญะ จันทะคาม"/>
    <s v="000190854"/>
    <s v="ชาย"/>
    <n v="11"/>
    <n v="9"/>
    <s v="นักเรียน"/>
    <s v="41"/>
    <x v="3"/>
    <x v="10"/>
    <x v="2"/>
    <x v="0"/>
    <s v="โพนทอง"/>
    <d v="2023-03-20T00:00:00"/>
    <d v="2023-03-24T00:00:00"/>
    <m/>
    <d v="2023-01-01T00:00:00"/>
    <x v="5"/>
    <n v="12"/>
  </r>
  <r>
    <n v="17721"/>
    <s v="26.D.H.F."/>
    <s v="เขมิกา คำทอง"/>
    <s v="5806767"/>
    <s v="หญิง"/>
    <n v="31"/>
    <n v="0"/>
    <s v="รับจ้าง,กรรมกร"/>
    <s v="13"/>
    <x v="6"/>
    <x v="11"/>
    <x v="10"/>
    <x v="6"/>
    <s v="จตุรพักตรพิมาน"/>
    <d v="2023-05-28T00:00:00"/>
    <d v="2023-05-28T00:00:00"/>
    <m/>
    <d v="2023-01-01T00:00:00"/>
    <x v="0"/>
    <n v="22"/>
  </r>
  <r>
    <n v="11105"/>
    <s v="26.D.H.F."/>
    <s v="ชัชวีร์ ฤาชัยราม"/>
    <s v="1281656"/>
    <s v="ชาย"/>
    <n v="8"/>
    <n v="7"/>
    <s v="นักเรียน"/>
    <s v="23"/>
    <x v="3"/>
    <x v="12"/>
    <x v="11"/>
    <x v="7"/>
    <s v="ร้อยเอ็ด"/>
    <d v="2023-03-07T00:00:00"/>
    <d v="2023-03-12T00:00:00"/>
    <m/>
    <d v="2023-01-01T00:00:00"/>
    <x v="4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8"/>
    <x v="13"/>
    <x v="12"/>
    <x v="8"/>
    <s v="ศรีสมเด็จ"/>
    <d v="2023-03-09T00:00:00"/>
    <d v="2023-03-10T00:00:00"/>
    <m/>
    <d v="2023-01-01T00:00:00"/>
    <x v="8"/>
    <n v="10"/>
  </r>
  <r>
    <n v="18315"/>
    <s v="26.D.H.F."/>
    <s v="ณิชมน ยางสูญ"/>
    <s v="0140673"/>
    <s v="หญิง"/>
    <n v="16"/>
    <n v="0"/>
    <s v="นักเรียน"/>
    <s v="53"/>
    <x v="5"/>
    <x v="14"/>
    <x v="13"/>
    <x v="9"/>
    <s v="เกษตรวิสัย"/>
    <d v="2023-05-31T00:00:00"/>
    <d v="2023-06-03T00:00:00"/>
    <m/>
    <d v="2023-01-01T00:00:00"/>
    <x v="0"/>
    <n v="22"/>
  </r>
  <r>
    <n v="11489"/>
    <s v="26.D.H.F."/>
    <s v="พิรภพ วงศ์สุโท"/>
    <m/>
    <s v="ชาย"/>
    <n v="19"/>
    <n v="0"/>
    <s v="นักเรียน"/>
    <s v="38"/>
    <x v="0"/>
    <x v="15"/>
    <x v="14"/>
    <x v="3"/>
    <s v="เสลภูมิ"/>
    <d v="2023-03-22T00:00:00"/>
    <d v="2023-03-25T00:00:00"/>
    <m/>
    <d v="2023-01-01T00:00:00"/>
    <x v="5"/>
    <n v="12"/>
  </r>
  <r>
    <n v="14946"/>
    <s v="26.D.H.F."/>
    <s v="อัศนะ มหาราช"/>
    <s v="22974"/>
    <s v="ชาย"/>
    <n v="26"/>
    <n v="3"/>
    <s v="เกษตร"/>
    <s v="57"/>
    <x v="9"/>
    <x v="16"/>
    <x v="15"/>
    <x v="2"/>
    <s v="ร้อยเอ็ด"/>
    <d v="2023-04-27T00:00:00"/>
    <d v="2023-04-30T00:00:00"/>
    <m/>
    <d v="2023-01-01T00:00:00"/>
    <x v="1"/>
    <n v="17"/>
  </r>
  <r>
    <n v="19208"/>
    <s v="26.D.H.F."/>
    <s v="กฤษกร สุพรรณทอง"/>
    <s v="5608020"/>
    <s v="ชาย"/>
    <n v="15"/>
    <n v="6"/>
    <s v="นักเรียน"/>
    <s v="62"/>
    <x v="10"/>
    <x v="17"/>
    <x v="16"/>
    <x v="1"/>
    <s v="โพธิ์ชัย"/>
    <d v="2023-06-15T00:00:00"/>
    <d v="2023-06-15T00:00:00"/>
    <m/>
    <d v="2023-01-01T00:00:00"/>
    <x v="9"/>
    <n v="24"/>
  </r>
  <r>
    <n v="17111"/>
    <s v="26.D.H.F."/>
    <s v="อนุชา ศรีกกโพธิ์"/>
    <s v="5110047"/>
    <s v="ชาย"/>
    <n v="25"/>
    <n v="8"/>
    <s v="รับจ้าง,กรรมกร"/>
    <s v="100"/>
    <x v="11"/>
    <x v="18"/>
    <x v="17"/>
    <x v="10"/>
    <s v="หนองพอก"/>
    <d v="2023-05-22T00:00:00"/>
    <d v="2023-05-24T00:00:00"/>
    <m/>
    <d v="2023-01-01T00:00:00"/>
    <x v="10"/>
    <n v="21"/>
  </r>
  <r>
    <n v="19201"/>
    <s v="26.D.H.F."/>
    <s v="คุณาธิป โฮมแพน"/>
    <s v="000232950"/>
    <s v="ชาย"/>
    <n v="14"/>
    <n v="0"/>
    <s v="นักเรียน"/>
    <s v="192"/>
    <x v="1"/>
    <x v="19"/>
    <x v="2"/>
    <x v="0"/>
    <s v="โพนทอง"/>
    <d v="2023-06-10T00:00:00"/>
    <d v="2023-06-16T00:00:00"/>
    <m/>
    <d v="2023-01-01T00:00:00"/>
    <x v="9"/>
    <n v="23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2"/>
    <x v="20"/>
    <x v="18"/>
    <x v="7"/>
    <s v="ร้อยเอ็ดธนบุรี"/>
    <d v="2023-04-01T00:00:00"/>
    <d v="2023-04-05T00:00:00"/>
    <m/>
    <d v="2023-01-01T00:00:00"/>
    <x v="2"/>
    <n v="13"/>
  </r>
  <r>
    <n v="14584"/>
    <s v="26.D.H.F."/>
    <s v="ปริญญา ข่าขันมะลี"/>
    <s v="5407533"/>
    <s v="ชาย"/>
    <n v="23"/>
    <n v="0"/>
    <s v="นักเรียน"/>
    <s v="9"/>
    <x v="6"/>
    <x v="11"/>
    <x v="10"/>
    <x v="6"/>
    <s v="จตุรพักตรพิมาน"/>
    <d v="2023-04-23T00:00:00"/>
    <d v="2023-04-23T00:00:00"/>
    <m/>
    <d v="2023-01-01T00:00:00"/>
    <x v="11"/>
    <n v="17"/>
  </r>
  <r>
    <n v="18022"/>
    <s v="26.D.H.F."/>
    <s v="ทิวากร ตรีจันทร์"/>
    <s v="000210017"/>
    <s v="ชาย"/>
    <n v="9"/>
    <n v="10"/>
    <s v="นักเรียน"/>
    <s v="346"/>
    <x v="13"/>
    <x v="21"/>
    <x v="2"/>
    <x v="0"/>
    <s v="โพนทอง"/>
    <d v="2023-06-02T00:00:00"/>
    <d v="2023-06-06T00:00:00"/>
    <m/>
    <d v="2023-01-01T00:00:00"/>
    <x v="12"/>
    <n v="22"/>
  </r>
  <r>
    <n v="12326"/>
    <s v="26.D.H.F."/>
    <s v="นันท์ชพร มัฆวิมาลย์"/>
    <s v="000100955"/>
    <s v="หญิง"/>
    <n v="16"/>
    <n v="0"/>
    <s v="นักเรียน"/>
    <s v="188"/>
    <x v="0"/>
    <x v="22"/>
    <x v="19"/>
    <x v="4"/>
    <s v="อาจสามารถ"/>
    <d v="2023-02-17T00:00:00"/>
    <d v="2023-02-18T00:00:00"/>
    <m/>
    <d v="2023-01-01T00:00:00"/>
    <x v="13"/>
    <n v="7"/>
  </r>
  <r>
    <n v="18191"/>
    <s v="26.D.H.F."/>
    <s v="ธนากร โฮมแพน"/>
    <s v="000206729"/>
    <s v="ชาย"/>
    <n v="12"/>
    <n v="4"/>
    <s v="นักเรียน"/>
    <s v="16"/>
    <x v="1"/>
    <x v="23"/>
    <x v="20"/>
    <x v="0"/>
    <s v="โพนทอง"/>
    <d v="2023-06-04T00:00:00"/>
    <d v="2023-06-07T00:00:00"/>
    <m/>
    <d v="2023-01-01T00:00:00"/>
    <x v="12"/>
    <n v="23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2"/>
    <x v="24"/>
    <x v="21"/>
    <x v="10"/>
    <s v="หนองพอก"/>
    <d v="2023-05-17T00:00:00"/>
    <d v="2023-05-20T00:00:00"/>
    <m/>
    <d v="2023-01-01T00:00:00"/>
    <x v="14"/>
    <n v="20"/>
  </r>
  <r>
    <n v="6760"/>
    <s v="26.D.H.F."/>
    <s v="เอกพล ซอมแก้ว"/>
    <s v="516260"/>
    <s v="ชาย"/>
    <n v="18"/>
    <n v="3"/>
    <s v="นักเรียน"/>
    <s v="153"/>
    <x v="2"/>
    <x v="25"/>
    <x v="22"/>
    <x v="4"/>
    <s v="ร้อยเอ็ด"/>
    <d v="2023-02-18T00:00:00"/>
    <d v="2023-02-22T00:00:00"/>
    <m/>
    <d v="2023-01-01T00:00:00"/>
    <x v="15"/>
    <n v="7"/>
  </r>
  <r>
    <n v="19901"/>
    <s v="26.D.H.F."/>
    <s v="สรัญญา มีพันธ์"/>
    <m/>
    <s v="หญิง"/>
    <n v="28"/>
    <n v="0"/>
    <s v="ค้าขาย"/>
    <s v="201"/>
    <x v="8"/>
    <x v="26"/>
    <x v="23"/>
    <x v="7"/>
    <s v="ร้อยเอ็ดธนบุรี"/>
    <d v="2023-06-15T00:00:00"/>
    <d v="2023-06-17T00:00:00"/>
    <m/>
    <d v="2023-01-01T00:00:00"/>
    <x v="9"/>
    <n v="24"/>
  </r>
  <r>
    <n v="1059"/>
    <s v="26.D.H.F."/>
    <s v="พัชราพร ศรีภักดี"/>
    <s v="0017309"/>
    <s v="หญิง"/>
    <n v="17"/>
    <n v="4"/>
    <s v="นักเรียน"/>
    <s v="96"/>
    <x v="7"/>
    <x v="27"/>
    <x v="24"/>
    <x v="9"/>
    <s v="เกษตรวิสัย"/>
    <d v="2023-01-05T00:00:00"/>
    <d v="2023-01-12T00:00:00"/>
    <m/>
    <d v="2023-01-01T00:00:00"/>
    <x v="16"/>
    <n v="1"/>
  </r>
  <r>
    <n v="16627"/>
    <s v="26.D.H.F."/>
    <s v="โชติกุล สงวนรัตน์"/>
    <s v="530001243"/>
    <s v="ชาย"/>
    <n v="13"/>
    <n v="9"/>
    <s v="นักเรียน"/>
    <s v="29"/>
    <x v="6"/>
    <x v="28"/>
    <x v="25"/>
    <x v="11"/>
    <s v="เมยวดี"/>
    <d v="2023-05-19T00:00:00"/>
    <d v="2023-05-20T00:00:00"/>
    <m/>
    <d v="2023-01-01T00:00:00"/>
    <x v="14"/>
    <n v="20"/>
  </r>
  <r>
    <n v="16876"/>
    <s v="26.D.H.F."/>
    <s v="วรชาติ กุลนิตย์"/>
    <s v="825842"/>
    <s v="ชาย"/>
    <n v="18"/>
    <n v="10"/>
    <s v="นักเรียน"/>
    <s v="8"/>
    <x v="6"/>
    <x v="11"/>
    <x v="10"/>
    <x v="6"/>
    <s v="ร้อยเอ็ด"/>
    <d v="2023-05-19T00:00:00"/>
    <d v="2023-05-21T00:00:00"/>
    <m/>
    <d v="2023-01-01T00:00:00"/>
    <x v="10"/>
    <n v="20"/>
  </r>
  <r>
    <n v="16565"/>
    <s v="26.D.H.F."/>
    <s v="กฤษณา นพคุณ"/>
    <s v="000195110"/>
    <s v="หญิง"/>
    <n v="11"/>
    <n v="11"/>
    <s v="นักเรียน"/>
    <s v="54"/>
    <x v="14"/>
    <x v="29"/>
    <x v="26"/>
    <x v="0"/>
    <s v="โพนทอง"/>
    <d v="2023-05-13T00:00:00"/>
    <d v="2023-05-17T00:00:00"/>
    <m/>
    <d v="2023-01-01T00:00:00"/>
    <x v="14"/>
    <n v="19"/>
  </r>
  <r>
    <n v="18588"/>
    <s v="26.D.H.F."/>
    <s v="ชราเทพ ตุระภิภาค"/>
    <s v="1314724"/>
    <s v="ชาย"/>
    <n v="6"/>
    <n v="4"/>
    <s v="นักเรียน"/>
    <s v="81 7"/>
    <x v="9"/>
    <x v="30"/>
    <x v="9"/>
    <x v="5"/>
    <s v="ร้อยเอ็ด"/>
    <d v="2023-06-05T00:00:00"/>
    <d v="2023-06-10T00:00:00"/>
    <m/>
    <d v="2023-01-01T00:00:00"/>
    <x v="12"/>
    <n v="23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3"/>
    <x v="31"/>
    <x v="27"/>
    <x v="0"/>
    <s v="ร้อยเอ็ด"/>
    <d v="2023-04-12T00:00:00"/>
    <d v="2023-04-17T00:00:00"/>
    <m/>
    <d v="2023-01-01T00:00:00"/>
    <x v="6"/>
    <n v="15"/>
  </r>
  <r>
    <n v="18423"/>
    <s v="26.D.H.F."/>
    <s v="เสถียร วงศ์ใหญ่"/>
    <s v="20540"/>
    <s v="ชาย"/>
    <n v="43"/>
    <n v="0"/>
    <s v="เกษตร"/>
    <s v="59"/>
    <x v="0"/>
    <x v="32"/>
    <x v="28"/>
    <x v="12"/>
    <s v="ร้อยเอ็ด"/>
    <d v="2023-06-04T00:00:00"/>
    <d v="2023-06-07T00:00:00"/>
    <m/>
    <d v="2023-01-01T00:00:00"/>
    <x v="12"/>
    <n v="23"/>
  </r>
  <r>
    <n v="17058"/>
    <s v="26.D.H.F."/>
    <s v="สุบรรณ กุลนิตย์"/>
    <s v="5713687"/>
    <s v="ชาย"/>
    <n v="60"/>
    <n v="8"/>
    <s v="เกษตร"/>
    <s v="8"/>
    <x v="6"/>
    <x v="11"/>
    <x v="10"/>
    <x v="6"/>
    <s v="จตุรพักตรพิมาน"/>
    <d v="2023-05-24T00:00:00"/>
    <d v="2023-05-24T00:00:00"/>
    <m/>
    <d v="2023-01-01T00:00:00"/>
    <x v="10"/>
    <n v="21"/>
  </r>
  <r>
    <n v="6090"/>
    <s v="26.D.H.F."/>
    <s v="เมยาวี กะตะสีลา"/>
    <s v="701858"/>
    <s v="หญิง"/>
    <n v="14"/>
    <n v="6"/>
    <s v="นักเรียน"/>
    <s v="46"/>
    <x v="5"/>
    <x v="25"/>
    <x v="22"/>
    <x v="4"/>
    <s v="ร้อยเอ็ด"/>
    <d v="2023-02-12T00:00:00"/>
    <d v="2023-02-17T00:00:00"/>
    <m/>
    <d v="2023-01-01T00:00:00"/>
    <x v="13"/>
    <n v="7"/>
  </r>
  <r>
    <n v="15804"/>
    <s v="26.D.H.F."/>
    <s v="ปุญชรัสมิ์ แดนประกรณ์"/>
    <s v="5307044"/>
    <s v="หญิง"/>
    <n v="12"/>
    <n v="8"/>
    <s v="นักเรียน"/>
    <s v="160"/>
    <x v="1"/>
    <x v="33"/>
    <x v="16"/>
    <x v="1"/>
    <s v="โพธิ์ชัย"/>
    <d v="2023-05-08T00:00:00"/>
    <d v="2023-05-08T00:00:00"/>
    <m/>
    <d v="2023-01-01T00:00:00"/>
    <x v="17"/>
    <n v="19"/>
  </r>
  <r>
    <n v="15770"/>
    <s v="26.D.H.F."/>
    <s v="จักรินทร์ นาคศรี"/>
    <s v="000085369"/>
    <s v="ชาย"/>
    <n v="15"/>
    <n v="5"/>
    <s v="นักเรียน"/>
    <s v="4"/>
    <x v="0"/>
    <x v="22"/>
    <x v="19"/>
    <x v="4"/>
    <s v="อาจสามารถ"/>
    <d v="2023-02-26T00:00:00"/>
    <d v="2023-02-26T00:00:00"/>
    <m/>
    <d v="2023-01-01T00:00:00"/>
    <x v="18"/>
    <n v="9"/>
  </r>
  <r>
    <n v="19652"/>
    <s v="26.D.H.F."/>
    <s v="พรณิภา เดชสถิต"/>
    <s v="690361"/>
    <s v="หญิง"/>
    <n v="15"/>
    <n v="2"/>
    <s v="นักเรียน"/>
    <s v="55"/>
    <x v="13"/>
    <x v="34"/>
    <x v="10"/>
    <x v="6"/>
    <s v="ร้อยเอ็ด"/>
    <d v="2023-06-16T00:00:00"/>
    <d v="2023-06-20T00:00:00"/>
    <m/>
    <d v="2023-01-01T00:00:00"/>
    <x v="7"/>
    <n v="24"/>
  </r>
  <r>
    <n v="7888"/>
    <s v="26.D.H.F."/>
    <s v="ธนดล อินทสีดา"/>
    <s v="001306114"/>
    <s v="ชาย"/>
    <n v="14"/>
    <n v="0"/>
    <s v="นักเรียน"/>
    <s v="50"/>
    <x v="4"/>
    <x v="35"/>
    <x v="9"/>
    <x v="5"/>
    <s v="ร้อยเอ็ด"/>
    <d v="2023-02-24T00:00:00"/>
    <d v="2023-03-01T00:00:00"/>
    <m/>
    <d v="2023-01-01T00:00:00"/>
    <x v="18"/>
    <n v="8"/>
  </r>
  <r>
    <n v="19593"/>
    <s v="26.D.H.F."/>
    <s v="ศิวัฒน์ มลารัตน์"/>
    <s v="5905576"/>
    <s v="ชาย"/>
    <n v="16"/>
    <n v="5"/>
    <s v="นักเรียน"/>
    <s v="189"/>
    <x v="10"/>
    <x v="17"/>
    <x v="16"/>
    <x v="1"/>
    <s v="โพธิ์ชัย"/>
    <d v="2023-06-19T00:00:00"/>
    <d v="2023-06-19T00:00:00"/>
    <m/>
    <d v="2023-01-01T00:00:00"/>
    <x v="7"/>
    <n v="25"/>
  </r>
  <r>
    <n v="19574"/>
    <s v="26.D.H.F."/>
    <s v="อริสา แวงเลิศ"/>
    <s v="000199395"/>
    <s v="หญิง"/>
    <n v="11"/>
    <n v="1"/>
    <s v="นักเรียน"/>
    <s v="142"/>
    <x v="2"/>
    <x v="2"/>
    <x v="2"/>
    <x v="0"/>
    <s v="โพนทอง"/>
    <d v="2023-06-20T00:00:00"/>
    <d v="2023-06-20T00:00:00"/>
    <m/>
    <d v="2023-01-01T00:00:00"/>
    <x v="7"/>
    <n v="25"/>
  </r>
  <r>
    <n v="18422"/>
    <s v="26.D.H.F."/>
    <s v="คเณศพล สมพฤกษ์"/>
    <s v="671863"/>
    <s v="ชาย"/>
    <n v="25"/>
    <n v="3"/>
    <s v="ค้าขาย"/>
    <s v="17/1"/>
    <x v="13"/>
    <x v="36"/>
    <x v="29"/>
    <x v="7"/>
    <s v="ร้อยเอ็ด"/>
    <d v="2023-06-03T00:00:00"/>
    <d v="2023-06-04T00:00:00"/>
    <m/>
    <d v="2023-01-01T00:00:00"/>
    <x v="12"/>
    <n v="22"/>
  </r>
  <r>
    <n v="15769"/>
    <s v="26.D.H.F."/>
    <s v="บังอร ยินดีมาก"/>
    <s v="000072804"/>
    <s v="หญิง"/>
    <n v="55"/>
    <n v="10"/>
    <s v="เกษตร"/>
    <s v="8"/>
    <x v="2"/>
    <x v="25"/>
    <x v="22"/>
    <x v="4"/>
    <s v="อาจสามารถ"/>
    <d v="2023-02-02T00:00:00"/>
    <d v="2023-02-06T00:00:00"/>
    <m/>
    <d v="2023-01-01T00:00:00"/>
    <x v="19"/>
    <n v="5"/>
  </r>
  <r>
    <n v="18713"/>
    <s v="26.D.H.F."/>
    <s v="ภมร ยางสูญ"/>
    <s v="0161047"/>
    <s v="หญิง"/>
    <n v="24"/>
    <n v="0"/>
    <s v="อื่นๆ"/>
    <s v="53"/>
    <x v="5"/>
    <x v="14"/>
    <x v="13"/>
    <x v="9"/>
    <s v="เกษตรวิสัย"/>
    <d v="2023-06-05T00:00:00"/>
    <d v="2023-06-10T00:00:00"/>
    <m/>
    <d v="2023-01-01T00:00:00"/>
    <x v="12"/>
    <n v="23"/>
  </r>
  <r>
    <n v="13358"/>
    <s v="26.D.H.F."/>
    <s v="ธารธารา พลหินกอง"/>
    <s v="001310136"/>
    <s v="หญิง"/>
    <n v="14"/>
    <n v="3"/>
    <s v="นักเรียน"/>
    <s v="121"/>
    <x v="1"/>
    <x v="37"/>
    <x v="30"/>
    <x v="13"/>
    <s v="ร้อยเอ็ด"/>
    <d v="2023-04-15T00:00:00"/>
    <d v="2023-04-15T00:00:00"/>
    <m/>
    <d v="2023-01-01T00:00:00"/>
    <x v="3"/>
    <n v="15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9"/>
    <x v="38"/>
    <x v="31"/>
    <x v="2"/>
    <s v="ร้อยเอ็ด"/>
    <d v="2023-02-24T00:00:00"/>
    <d v="2023-02-25T00:00:00"/>
    <m/>
    <d v="2023-01-01T00:00:00"/>
    <x v="15"/>
    <n v="8"/>
  </r>
  <r>
    <n v="6992"/>
    <s v="26.D.H.F."/>
    <s v="กุลสตรี จันทะรี"/>
    <s v="001305741"/>
    <s v="หญิง"/>
    <n v="18"/>
    <n v="7"/>
    <s v="นักเรียน"/>
    <s v="169"/>
    <x v="15"/>
    <x v="39"/>
    <x v="19"/>
    <x v="4"/>
    <s v="ร้อยเอ็ด"/>
    <d v="2023-02-18T00:00:00"/>
    <d v="2023-02-24T00:00:00"/>
    <m/>
    <d v="2023-01-01T00:00:00"/>
    <x v="15"/>
    <n v="7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7"/>
    <x v="40"/>
    <x v="32"/>
    <x v="9"/>
    <s v="เกษตรวิสัย"/>
    <d v="2023-06-06T00:00:00"/>
    <d v="2023-06-10T00:00:00"/>
    <m/>
    <d v="2023-01-01T00:00:00"/>
    <x v="12"/>
    <n v="23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0"/>
    <x v="41"/>
    <x v="10"/>
    <x v="6"/>
    <s v="ร้อยเอ็ด"/>
    <d v="2023-06-14T00:00:00"/>
    <d v="2023-06-19T00:00:00"/>
    <d v="2023-06-20T00:00:00"/>
    <d v="2023-01-01T00:00:00"/>
    <x v="7"/>
    <n v="24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6"/>
    <x v="42"/>
    <x v="33"/>
    <x v="14"/>
    <s v="ร้อยเอ็ด"/>
    <d v="2023-02-19T00:00:00"/>
    <d v="2023-02-22T00:00:00"/>
    <m/>
    <d v="2023-01-01T00:00:00"/>
    <x v="15"/>
    <n v="8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15"/>
    <x v="43"/>
    <x v="18"/>
    <x v="7"/>
    <s v="จุรีเวช"/>
    <d v="2023-04-16T00:00:00"/>
    <d v="2023-04-17T00:00:00"/>
    <m/>
    <d v="2023-01-01T00:00:00"/>
    <x v="6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11"/>
    <x v="44"/>
    <x v="34"/>
    <x v="3"/>
    <s v="เสลภูมิ"/>
    <d v="2023-04-17T00:00:00"/>
    <d v="2023-04-17T00:00:00"/>
    <m/>
    <d v="2023-01-01T00:00:00"/>
    <x v="6"/>
    <n v="16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4"/>
    <x v="45"/>
    <x v="35"/>
    <x v="14"/>
    <s v="ปทุมรัตต์"/>
    <d v="2023-04-19T00:00:00"/>
    <d v="2023-04-19T00:00:00"/>
    <m/>
    <d v="2023-01-01T00:00:00"/>
    <x v="6"/>
    <n v="16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7"/>
    <x v="40"/>
    <x v="32"/>
    <x v="9"/>
    <s v="ร้อยเอ็ดธนบุรี"/>
    <d v="2023-04-06T00:00:00"/>
    <d v="2023-04-13T00:00:00"/>
    <m/>
    <d v="2023-01-01T00:00:00"/>
    <x v="3"/>
    <n v="14"/>
  </r>
  <r>
    <n v="15376"/>
    <s v="66.Dengue fever"/>
    <s v="ภูริช อัตธิปา"/>
    <m/>
    <s v="ชาย"/>
    <n v="8"/>
    <n v="0"/>
    <s v="นักเรียน"/>
    <s v="65/1"/>
    <x v="6"/>
    <x v="46"/>
    <x v="36"/>
    <x v="6"/>
    <s v="ร้อยเอ็ดธนบุรี"/>
    <d v="2023-05-01T00:00:00"/>
    <d v="2023-05-05T00:00:00"/>
    <m/>
    <d v="2023-01-01T00:00:00"/>
    <x v="1"/>
    <n v="18"/>
  </r>
  <r>
    <n v="16542"/>
    <s v="66.Dengue fever"/>
    <s v="วงศกร ทองเงิน"/>
    <s v="550166761"/>
    <s v="ชาย"/>
    <n v="11"/>
    <n v="10"/>
    <s v="นักเรียน"/>
    <s v="231"/>
    <x v="7"/>
    <x v="47"/>
    <x v="37"/>
    <x v="13"/>
    <s v="สุวรรณภูมิ"/>
    <d v="2023-04-20T00:00:00"/>
    <d v="2023-04-24T00:00:00"/>
    <m/>
    <d v="2023-01-01T00:00:00"/>
    <x v="11"/>
    <n v="16"/>
  </r>
  <r>
    <n v="16506"/>
    <s v="66.Dengue fever"/>
    <s v="สังเวียน นาสงวน"/>
    <s v="5704657"/>
    <s v="หญิง"/>
    <n v="53"/>
    <n v="1"/>
    <s v="เกษตร"/>
    <s v="59"/>
    <x v="16"/>
    <x v="48"/>
    <x v="38"/>
    <x v="1"/>
    <s v="โพธิ์ชัย"/>
    <d v="2023-05-09T00:00:00"/>
    <d v="2023-05-11T00:00:00"/>
    <m/>
    <d v="2023-01-01T00:00:00"/>
    <x v="17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5"/>
    <x v="49"/>
    <x v="39"/>
    <x v="1"/>
    <s v="โพธิ์ชัย"/>
    <d v="2023-04-26T00:00:00"/>
    <d v="2023-04-26T00:00:00"/>
    <m/>
    <d v="2023-01-01T00:00:00"/>
    <x v="11"/>
    <n v="17"/>
  </r>
  <r>
    <n v="15767"/>
    <s v="66.Dengue fever"/>
    <s v="นิธิคุณ สิมวงศ์"/>
    <s v="5900405"/>
    <s v="ชาย"/>
    <n v="15"/>
    <n v="10"/>
    <s v="นักเรียน"/>
    <s v="27"/>
    <x v="13"/>
    <x v="50"/>
    <x v="40"/>
    <x v="6"/>
    <s v="จตุรพักตรพิมาน"/>
    <d v="2023-05-09T00:00:00"/>
    <d v="2023-05-09T00:00:00"/>
    <m/>
    <d v="2023-01-01T00:00:00"/>
    <x v="17"/>
    <n v="19"/>
  </r>
  <r>
    <n v="15766"/>
    <s v="66.Dengue fever"/>
    <s v="เจริญจิตต์ โทนหงสา"/>
    <s v="5803008"/>
    <s v="ชาย"/>
    <n v="19"/>
    <n v="3"/>
    <s v="นักเรียน"/>
    <s v="33/1"/>
    <x v="0"/>
    <x v="51"/>
    <x v="41"/>
    <x v="6"/>
    <s v="จตุรพักตรพิมาน"/>
    <d v="2023-05-06T00:00:00"/>
    <d v="2023-05-06T00:00:00"/>
    <m/>
    <d v="2023-01-01T00:00:00"/>
    <x v="1"/>
    <n v="18"/>
  </r>
  <r>
    <n v="15586"/>
    <s v="66.Dengue fever"/>
    <s v="ธีรภัทร สังขวรรณ"/>
    <s v="000086643"/>
    <s v="ชาย"/>
    <n v="14"/>
    <n v="7"/>
    <s v="นักเรียน"/>
    <s v="16"/>
    <x v="0"/>
    <x v="52"/>
    <x v="7"/>
    <x v="4"/>
    <s v="อาจสามารถ"/>
    <d v="2023-02-04T00:00:00"/>
    <d v="2023-02-04T00:00:00"/>
    <m/>
    <d v="2023-01-01T00:00:00"/>
    <x v="20"/>
    <n v="5"/>
  </r>
  <r>
    <n v="15585"/>
    <s v="66.Dengue fever"/>
    <s v="เหมวดี ชนิตพจน์"/>
    <s v="000111447"/>
    <s v="หญิง"/>
    <n v="10"/>
    <n v="1"/>
    <s v="นักเรียน"/>
    <s v="18"/>
    <x v="2"/>
    <x v="25"/>
    <x v="22"/>
    <x v="4"/>
    <s v="อาจสามารถ"/>
    <d v="2023-02-16T00:00:00"/>
    <d v="2023-02-21T00:00:00"/>
    <m/>
    <d v="2023-01-01T00:00:00"/>
    <x v="15"/>
    <n v="7"/>
  </r>
  <r>
    <n v="15087"/>
    <s v="66.Dengue fever"/>
    <s v="มะลิดา ปัดไธสง"/>
    <s v="6200172"/>
    <s v="หญิง"/>
    <n v="28"/>
    <n v="11"/>
    <s v="รับจ้าง,กรรมกร"/>
    <s v="192"/>
    <x v="11"/>
    <x v="53"/>
    <x v="42"/>
    <x v="14"/>
    <s v="ปทุมรัตต์"/>
    <d v="2023-05-03T00:00:00"/>
    <d v="2023-05-03T00:00:00"/>
    <m/>
    <d v="2023-01-01T00:00:00"/>
    <x v="1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0"/>
    <x v="54"/>
    <x v="24"/>
    <x v="9"/>
    <s v="ร้อยเอ็ดธนบุรี"/>
    <d v="2023-04-24T00:00:00"/>
    <d v="2023-04-26T00:00:00"/>
    <m/>
    <d v="2023-01-01T00:00:00"/>
    <x v="11"/>
    <n v="17"/>
  </r>
  <r>
    <n v="14514"/>
    <s v="66.Dengue fever"/>
    <s v="ธนกฤต พิศเพ็ง"/>
    <m/>
    <s v="ชาย"/>
    <n v="11"/>
    <n v="0"/>
    <s v="นักเรียน"/>
    <s v="11"/>
    <x v="0"/>
    <x v="15"/>
    <x v="14"/>
    <x v="3"/>
    <s v="เสลภูมิ"/>
    <d v="2023-04-22T00:00:00"/>
    <d v="2023-04-25T00:00:00"/>
    <m/>
    <d v="2023-01-01T00:00:00"/>
    <x v="11"/>
    <n v="16"/>
  </r>
  <r>
    <n v="12610"/>
    <s v="66.Dengue fever"/>
    <s v="ชนาธิป โคตรนาม"/>
    <s v="610000382"/>
    <s v="ชาย"/>
    <n v="16"/>
    <n v="8"/>
    <s v="นักเรียน"/>
    <s v="42"/>
    <x v="1"/>
    <x v="12"/>
    <x v="43"/>
    <x v="5"/>
    <s v="พนมไพร"/>
    <d v="2023-04-08T00:00:00"/>
    <d v="2023-04-09T00:00:00"/>
    <m/>
    <d v="2023-01-01T00:00:00"/>
    <x v="3"/>
    <n v="14"/>
  </r>
  <r>
    <n v="15353"/>
    <s v="66.Dengue fever"/>
    <s v="ฉิกกิน หลีวัง"/>
    <s v="1311899"/>
    <s v="ชาย"/>
    <n v="28"/>
    <n v="10"/>
    <s v="รับจ้าง,กรรมกร"/>
    <s v="261"/>
    <x v="4"/>
    <x v="55"/>
    <x v="11"/>
    <x v="7"/>
    <s v="ร้อยเอ็ด"/>
    <d v="2023-05-03T00:00:00"/>
    <d v="2023-05-05T00:00:00"/>
    <m/>
    <d v="2023-01-01T00:00:00"/>
    <x v="1"/>
    <n v="18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16"/>
    <x v="56"/>
    <x v="44"/>
    <x v="7"/>
    <s v="ร้อยเอ็ดธนบุรี"/>
    <d v="2023-04-12T00:00:00"/>
    <d v="2023-04-14T00:00:00"/>
    <m/>
    <d v="2023-01-01T00:00:00"/>
    <x v="3"/>
    <n v="15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3"/>
    <x v="57"/>
    <x v="44"/>
    <x v="7"/>
    <s v="ร้อยเอ็ด"/>
    <d v="2023-04-14T00:00:00"/>
    <d v="2023-04-18T00:00:00"/>
    <m/>
    <d v="2023-01-01T00:00:00"/>
    <x v="6"/>
    <n v="15"/>
  </r>
  <r>
    <n v="14947"/>
    <s v="66.Dengue fever"/>
    <s v="สว่าง วันนิจ"/>
    <s v="873749"/>
    <s v="ชาย"/>
    <n v="35"/>
    <n v="1"/>
    <s v="รับจ้าง,กรรมกร"/>
    <s v="187"/>
    <x v="13"/>
    <x v="58"/>
    <x v="45"/>
    <x v="2"/>
    <s v="ร้อยเอ็ด"/>
    <d v="2023-04-25T00:00:00"/>
    <d v="2023-04-28T00:00:00"/>
    <m/>
    <d v="2023-01-01T00:00:00"/>
    <x v="11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11"/>
    <x v="59"/>
    <x v="46"/>
    <x v="1"/>
    <s v="โพธิ์ชัย"/>
    <d v="2023-04-19T00:00:00"/>
    <d v="2023-04-20T00:00:00"/>
    <m/>
    <d v="2023-01-01T00:00:00"/>
    <x v="6"/>
    <n v="16"/>
  </r>
  <r>
    <n v="14765"/>
    <s v="66.Dengue fever"/>
    <s v="ศราวุธ สมใจเพ็ง"/>
    <s v="5605622"/>
    <s v="ชาย"/>
    <n v="16"/>
    <n v="0"/>
    <s v="นักเรียน"/>
    <s v="101"/>
    <x v="10"/>
    <x v="17"/>
    <x v="16"/>
    <x v="1"/>
    <s v="โพธิ์ชัย"/>
    <d v="2023-04-25T00:00:00"/>
    <d v="2023-04-25T00:00:00"/>
    <m/>
    <d v="2023-01-01T00:00:00"/>
    <x v="11"/>
    <n v="17"/>
  </r>
  <r>
    <n v="15566"/>
    <s v="66.Dengue fever"/>
    <s v="ชาญชัย วรวงค์"/>
    <s v="000030687"/>
    <s v="ชาย"/>
    <n v="36"/>
    <n v="2"/>
    <s v="ค้าขาย"/>
    <s v="42"/>
    <x v="7"/>
    <x v="60"/>
    <x v="47"/>
    <x v="12"/>
    <s v="ทุ่งเขาหลวง"/>
    <d v="2023-05-06T00:00:00"/>
    <d v="2023-05-07T00:00:00"/>
    <m/>
    <d v="2023-01-01T00:00:00"/>
    <x v="17"/>
    <n v="18"/>
  </r>
  <r>
    <n v="6282"/>
    <s v="66.Dengue fever"/>
    <s v="กฤษณพงษ์ ศรีโยธี"/>
    <s v="6201430"/>
    <s v="ชาย"/>
    <n v="16"/>
    <n v="3"/>
    <s v="นักเรียน"/>
    <s v="10"/>
    <x v="7"/>
    <x v="61"/>
    <x v="42"/>
    <x v="14"/>
    <s v="ปทุมรัตต์"/>
    <d v="2023-02-17T00:00:00"/>
    <d v="2023-02-17T00:00:00"/>
    <m/>
    <d v="2023-01-01T00:00:00"/>
    <x v="13"/>
    <n v="7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8"/>
    <x v="62"/>
    <x v="48"/>
    <x v="6"/>
    <s v="ร้อยเอ็ดธนบุรี"/>
    <d v="2023-03-28T00:00:00"/>
    <d v="2023-04-07T00:00:00"/>
    <m/>
    <d v="2023-01-01T00:00:00"/>
    <x v="2"/>
    <n v="13"/>
  </r>
  <r>
    <n v="10122"/>
    <s v="66.Dengue fever"/>
    <s v="ณัฏฐธิดา สาป้อง"/>
    <m/>
    <s v="หญิง"/>
    <n v="12"/>
    <n v="0"/>
    <s v="นักเรียน"/>
    <s v="45"/>
    <x v="5"/>
    <x v="63"/>
    <x v="14"/>
    <x v="3"/>
    <s v="เสลภูมิ"/>
    <d v="2023-03-16T00:00:00"/>
    <d v="2023-03-19T00:00:00"/>
    <m/>
    <d v="2023-01-01T00:00:00"/>
    <x v="5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7"/>
    <x v="64"/>
    <x v="43"/>
    <x v="5"/>
    <s v="พนมไพร"/>
    <d v="2023-03-17T00:00:00"/>
    <d v="2023-03-20T00:00:00"/>
    <m/>
    <d v="2023-01-01T00:00:00"/>
    <x v="5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7"/>
    <x v="64"/>
    <x v="43"/>
    <x v="5"/>
    <s v="พนมไพร"/>
    <d v="2023-03-17T00:00:00"/>
    <d v="2023-03-19T00:00:00"/>
    <m/>
    <d v="2023-01-01T00:00:00"/>
    <x v="5"/>
    <n v="11"/>
  </r>
  <r>
    <n v="9739"/>
    <s v="66.Dengue fever"/>
    <s v="ปนัดดา ศรีษะ"/>
    <m/>
    <s v="หญิง"/>
    <n v="21"/>
    <n v="0"/>
    <s v="นักเรียน"/>
    <s v="23"/>
    <x v="0"/>
    <x v="65"/>
    <x v="49"/>
    <x v="3"/>
    <s v="เสลภูมิ"/>
    <d v="2023-03-14T00:00:00"/>
    <d v="2023-03-17T00:00:00"/>
    <m/>
    <d v="2023-01-01T00:00:00"/>
    <x v="4"/>
    <n v="11"/>
  </r>
  <r>
    <n v="9478"/>
    <s v="66.Dengue fever"/>
    <s v="จิรายุ จันนาเวช"/>
    <s v="5602289"/>
    <s v="ชาย"/>
    <n v="9"/>
    <n v="9"/>
    <s v="นักเรียน"/>
    <s v="30"/>
    <x v="0"/>
    <x v="66"/>
    <x v="50"/>
    <x v="8"/>
    <s v="ศรีสมเด็จ"/>
    <d v="2023-03-07T00:00:00"/>
    <d v="2023-03-09T00:00:00"/>
    <m/>
    <d v="2023-01-01T00:00:00"/>
    <x v="8"/>
    <n v="10"/>
  </r>
  <r>
    <n v="9374"/>
    <s v="66.Dengue fever"/>
    <s v="วรินทร อนุภัย"/>
    <s v="5802823"/>
    <s v="ชาย"/>
    <n v="7"/>
    <n v="6"/>
    <s v="นักเรียน"/>
    <s v="1"/>
    <x v="4"/>
    <x v="45"/>
    <x v="35"/>
    <x v="14"/>
    <s v="ปทุมรัตต์"/>
    <d v="2023-03-14T00:00:00"/>
    <d v="2023-03-14T00:00:00"/>
    <m/>
    <d v="2023-01-01T00:00:00"/>
    <x v="4"/>
    <n v="11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5"/>
    <x v="63"/>
    <x v="14"/>
    <x v="3"/>
    <s v="เสลภูมิ"/>
    <d v="2023-03-09T00:00:00"/>
    <d v="2023-03-09T00:00:00"/>
    <m/>
    <d v="2023-01-01T00:00:00"/>
    <x v="8"/>
    <n v="10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9"/>
    <x v="67"/>
    <x v="43"/>
    <x v="5"/>
    <s v="พนมไพร"/>
    <d v="2023-03-18T00:00:00"/>
    <d v="2023-03-21T00:00:00"/>
    <m/>
    <d v="2023-01-01T00:00:00"/>
    <x v="5"/>
    <n v="11"/>
  </r>
  <r>
    <n v="8132"/>
    <s v="66.Dengue fever"/>
    <s v="ทิวานันท์ นาเมือง"/>
    <s v="4603465"/>
    <s v="หญิง"/>
    <n v="44"/>
    <n v="6"/>
    <s v="ข้าราชการ"/>
    <s v="122"/>
    <x v="11"/>
    <x v="56"/>
    <x v="51"/>
    <x v="14"/>
    <s v="ปทุมรัตต์"/>
    <d v="2023-03-05T00:00:00"/>
    <d v="2023-03-05T00:00:00"/>
    <m/>
    <d v="2023-01-01T00:00:00"/>
    <x v="8"/>
    <n v="10"/>
  </r>
  <r>
    <n v="10863"/>
    <s v="66.Dengue fever"/>
    <s v="ภคพร  กาลจักร์"/>
    <s v="570002647"/>
    <s v="หญิง"/>
    <n v="9"/>
    <n v="9"/>
    <s v="นักเรียน"/>
    <s v="125"/>
    <x v="1"/>
    <x v="12"/>
    <x v="43"/>
    <x v="5"/>
    <s v="พนมไพร"/>
    <d v="2023-03-20T00:00:00"/>
    <d v="2023-03-25T00:00:00"/>
    <m/>
    <d v="2023-01-01T00:00:00"/>
    <x v="5"/>
    <n v="12"/>
  </r>
  <r>
    <n v="6202"/>
    <s v="66.Dengue fever"/>
    <s v="ณัฐวุฒิ สุกาวงศ์"/>
    <m/>
    <s v="ชาย"/>
    <n v="13"/>
    <n v="0"/>
    <s v="นักเรียน"/>
    <s v="58"/>
    <x v="5"/>
    <x v="63"/>
    <x v="14"/>
    <x v="3"/>
    <s v="เสลภูมิ"/>
    <d v="2023-02-17T00:00:00"/>
    <d v="2023-02-17T00:00:00"/>
    <m/>
    <d v="2023-01-01T00:00:00"/>
    <x v="13"/>
    <n v="7"/>
  </r>
  <r>
    <n v="6201"/>
    <s v="66.Dengue fever"/>
    <s v="ณัฐณิชา ทะราโพธิ์"/>
    <m/>
    <s v="หญิง"/>
    <n v="14"/>
    <n v="0"/>
    <s v="นักเรียน"/>
    <s v="122"/>
    <x v="6"/>
    <x v="68"/>
    <x v="14"/>
    <x v="3"/>
    <s v="เสลภูมิ"/>
    <d v="2023-02-14T00:00:00"/>
    <d v="2023-02-18T00:00:00"/>
    <m/>
    <d v="2023-01-01T00:00:00"/>
    <x v="13"/>
    <n v="7"/>
  </r>
  <r>
    <n v="5551"/>
    <s v="66.Dengue fever"/>
    <s v="สหบดี มรมิ่ง"/>
    <s v="000199695"/>
    <s v="ชาย"/>
    <n v="10"/>
    <n v="9"/>
    <s v="นักเรียน"/>
    <s v="98"/>
    <x v="6"/>
    <x v="69"/>
    <x v="52"/>
    <x v="0"/>
    <s v="โพนทอง"/>
    <d v="2023-02-13T00:00:00"/>
    <d v="2023-02-14T00:00:00"/>
    <m/>
    <d v="2023-01-01T00:00:00"/>
    <x v="13"/>
    <n v="7"/>
  </r>
  <r>
    <n v="5284"/>
    <s v="66.Dengue fever"/>
    <s v="กิตติศักดิ์ แสงอาวุธ"/>
    <s v="000016609"/>
    <s v="ชาย"/>
    <n v="12"/>
    <n v="3"/>
    <s v="นักเรียน"/>
    <s v="17"/>
    <x v="2"/>
    <x v="70"/>
    <x v="53"/>
    <x v="12"/>
    <s v="ทุ่งเขาหลวง"/>
    <d v="2023-02-11T00:00:00"/>
    <d v="2023-02-13T00:00:00"/>
    <m/>
    <d v="2023-01-01T00:00:00"/>
    <x v="13"/>
    <n v="6"/>
  </r>
  <r>
    <n v="4805"/>
    <s v="66.Dengue fever"/>
    <s v="มัชญา ทาปลัด"/>
    <s v="000175384"/>
    <s v="หญิง"/>
    <n v="25"/>
    <n v="11"/>
    <s v="รับจ้าง,กรรมกร"/>
    <s v="9"/>
    <x v="4"/>
    <x v="71"/>
    <x v="14"/>
    <x v="3"/>
    <s v="เสลภูมิ"/>
    <d v="2023-01-06T00:00:00"/>
    <d v="2023-01-06T00:00:00"/>
    <m/>
    <d v="2023-01-01T00:00:00"/>
    <x v="21"/>
    <n v="1"/>
  </r>
  <r>
    <n v="4124"/>
    <s v="66.Dengue fever"/>
    <s v="ปาริชาต ยอดทองดี"/>
    <m/>
    <s v="หญิง"/>
    <n v="14"/>
    <n v="0"/>
    <s v="นักเรียน"/>
    <s v="9"/>
    <x v="6"/>
    <x v="5"/>
    <x v="5"/>
    <x v="3"/>
    <s v="เสลภูมิ"/>
    <d v="2023-02-02T00:00:00"/>
    <d v="2023-02-03T00:00:00"/>
    <m/>
    <d v="2023-01-01T00:00:00"/>
    <x v="20"/>
    <n v="5"/>
  </r>
  <r>
    <n v="2933"/>
    <s v="66.Dengue fever"/>
    <s v="ณัฐนันท์ เห็มสุวรรณ"/>
    <s v="877646"/>
    <s v="ชาย"/>
    <n v="10"/>
    <n v="11"/>
    <s v="นักเรียน"/>
    <s v="79"/>
    <x v="1"/>
    <x v="72"/>
    <x v="54"/>
    <x v="7"/>
    <s v="ร้อยเอ็ด"/>
    <d v="2023-01-24T00:00:00"/>
    <d v="2023-01-27T00:00:00"/>
    <m/>
    <d v="2023-01-01T00:00:00"/>
    <x v="22"/>
    <n v="4"/>
  </r>
  <r>
    <n v="2488"/>
    <s v="66.Dengue fever"/>
    <s v="วาเลนทีโน่ สีกาศรี"/>
    <s v="000184698"/>
    <s v="ชาย"/>
    <n v="11"/>
    <n v="10"/>
    <s v="นักเรียน"/>
    <s v="129"/>
    <x v="4"/>
    <x v="71"/>
    <x v="14"/>
    <x v="3"/>
    <s v="เสลภูมิ"/>
    <d v="2023-01-24T00:00:00"/>
    <d v="2023-01-24T00:00:00"/>
    <m/>
    <d v="2023-01-01T00:00:00"/>
    <x v="22"/>
    <n v="4"/>
  </r>
  <r>
    <n v="1874"/>
    <s v="66.Dengue fever"/>
    <s v="รัชชานนท์ สาระรัมย์"/>
    <s v="839145"/>
    <s v="ชาย"/>
    <n v="11"/>
    <n v="8"/>
    <s v="นักเรียน"/>
    <s v="71"/>
    <x v="16"/>
    <x v="26"/>
    <x v="55"/>
    <x v="15"/>
    <s v="ร้อยเอ็ด"/>
    <d v="2023-01-13T00:00:00"/>
    <d v="2023-01-17T00:00:00"/>
    <m/>
    <d v="2023-01-01T00:00:00"/>
    <x v="23"/>
    <n v="2"/>
  </r>
  <r>
    <n v="8591"/>
    <s v="66.Dengue fever"/>
    <s v="กานต์พิชชา นามปัญญา"/>
    <s v="1082313"/>
    <s v="หญิง"/>
    <n v="8"/>
    <n v="7"/>
    <s v="นักเรียน"/>
    <s v="59"/>
    <x v="3"/>
    <x v="73"/>
    <x v="31"/>
    <x v="2"/>
    <s v="ร้อยเอ็ด"/>
    <d v="2023-03-04T00:00:00"/>
    <d v="2023-03-09T00:00:00"/>
    <m/>
    <d v="2023-01-01T00:00:00"/>
    <x v="8"/>
    <n v="9"/>
  </r>
  <r>
    <n v="12365"/>
    <s v="66.Dengue fever"/>
    <s v="อดิศักดิ์ ดาจักร์"/>
    <s v="000189129"/>
    <s v="ชาย"/>
    <n v="12"/>
    <n v="0"/>
    <s v="นักเรียน"/>
    <s v="262"/>
    <x v="7"/>
    <x v="74"/>
    <x v="2"/>
    <x v="0"/>
    <s v="โพนทอง"/>
    <d v="2023-03-30T00:00:00"/>
    <d v="2023-04-06T00:00:00"/>
    <m/>
    <d v="2023-01-01T00:00:00"/>
    <x v="2"/>
    <n v="13"/>
  </r>
  <r>
    <n v="13590"/>
    <s v="66.Dengue fever"/>
    <s v="ธันวา มีสันเทียะ"/>
    <s v="1279089"/>
    <s v="ชาย"/>
    <n v="7"/>
    <n v="4"/>
    <s v="นักเรียน"/>
    <s v="139"/>
    <x v="2"/>
    <x v="75"/>
    <x v="56"/>
    <x v="16"/>
    <s v="ร้อยเอ็ด"/>
    <d v="2023-04-10T00:00:00"/>
    <d v="2023-04-14T00:00:00"/>
    <m/>
    <d v="2023-01-01T00:00:00"/>
    <x v="3"/>
    <n v="15"/>
  </r>
  <r>
    <n v="13496"/>
    <s v="66.Dengue fever"/>
    <s v="สุธารัตน์ สรวลสันต์"/>
    <s v="0090085"/>
    <s v="หญิง"/>
    <n v="15"/>
    <n v="5"/>
    <s v="นักเรียน"/>
    <s v="93"/>
    <x v="7"/>
    <x v="76"/>
    <x v="57"/>
    <x v="15"/>
    <s v="ธวัชบุรี"/>
    <d v="2023-04-09T00:00:00"/>
    <d v="2023-04-12T00:00:00"/>
    <m/>
    <d v="2023-01-01T00:00:00"/>
    <x v="3"/>
    <n v="15"/>
  </r>
  <r>
    <n v="13495"/>
    <s v="66.Dengue fever"/>
    <s v="พัดชา ตาลลาภ"/>
    <s v="0158745"/>
    <s v="หญิง"/>
    <n v="21"/>
    <n v="2"/>
    <s v="นักเรียน"/>
    <s v="187"/>
    <x v="0"/>
    <x v="77"/>
    <x v="58"/>
    <x v="3"/>
    <s v="ธวัชบุรี"/>
    <d v="2023-02-05T00:00:00"/>
    <d v="2023-02-07T00:00:00"/>
    <m/>
    <d v="2023-01-01T00:00:00"/>
    <x v="19"/>
    <n v="6"/>
  </r>
  <r>
    <n v="13494"/>
    <s v="66.Dengue fever"/>
    <s v="ณัฏฐวรรณ สุวรรณเพชร"/>
    <s v="0104505"/>
    <s v="หญิง"/>
    <n v="9"/>
    <n v="2"/>
    <s v="นักเรียน"/>
    <s v="43"/>
    <x v="3"/>
    <x v="78"/>
    <x v="58"/>
    <x v="3"/>
    <s v="ธวัชบุรี"/>
    <d v="2023-02-15T00:00:00"/>
    <d v="2023-02-18T00:00:00"/>
    <m/>
    <d v="2023-01-01T00:00:00"/>
    <x v="13"/>
    <n v="7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7"/>
    <x v="79"/>
    <x v="18"/>
    <x v="7"/>
    <s v="ร้อยเอ็ด"/>
    <d v="2023-04-06T00:00:00"/>
    <d v="2023-04-09T00:00:00"/>
    <m/>
    <d v="2023-01-01T00:00:00"/>
    <x v="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11"/>
    <x v="80"/>
    <x v="11"/>
    <x v="7"/>
    <s v="ร้อยเอ็ด"/>
    <d v="2023-03-23T00:00:00"/>
    <d v="2023-03-27T00:00:00"/>
    <m/>
    <d v="2023-01-01T00:00:00"/>
    <x v="24"/>
    <n v="12"/>
  </r>
  <r>
    <n v="12872"/>
    <s v="66.Dengue fever"/>
    <s v="นฤนาท หนูแก้ว"/>
    <s v="530004265"/>
    <s v="ชาย"/>
    <n v="12"/>
    <n v="5"/>
    <s v="นักเรียน"/>
    <s v="80"/>
    <x v="1"/>
    <x v="12"/>
    <x v="43"/>
    <x v="5"/>
    <s v="พนมไพร"/>
    <d v="2023-04-08T00:00:00"/>
    <d v="2023-04-11T00:00:00"/>
    <m/>
    <d v="2023-01-01T00:00:00"/>
    <x v="3"/>
    <n v="14"/>
  </r>
  <r>
    <n v="12749"/>
    <s v="66.Dengue fever"/>
    <s v="ชัชพิสิฐ สุติพัด"/>
    <m/>
    <s v="ชาย"/>
    <n v="12"/>
    <n v="0"/>
    <s v="นักเรียน"/>
    <s v="88"/>
    <x v="0"/>
    <x v="15"/>
    <x v="14"/>
    <x v="3"/>
    <s v="เสลภูมิ"/>
    <d v="2023-04-08T00:00:00"/>
    <d v="2023-04-09T00:00:00"/>
    <m/>
    <d v="2023-01-01T00:00:00"/>
    <x v="3"/>
    <n v="14"/>
  </r>
  <r>
    <n v="10384"/>
    <s v="66.Dengue fever"/>
    <s v="ศิริรัตน์ กุละคำแสง"/>
    <s v="000007511"/>
    <s v="หญิง"/>
    <n v="19"/>
    <n v="7"/>
    <s v="นักเรียน"/>
    <s v="26"/>
    <x v="5"/>
    <x v="81"/>
    <x v="53"/>
    <x v="12"/>
    <s v="ทุ่งเขาหลวง"/>
    <d v="2023-03-20T00:00:00"/>
    <d v="2023-03-20T00:00:00"/>
    <m/>
    <d v="2023-01-01T00:00:00"/>
    <x v="5"/>
    <n v="12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0"/>
    <x v="82"/>
    <x v="18"/>
    <x v="7"/>
    <s v="ร้อยเอ็ด"/>
    <d v="2023-04-03T00:00:00"/>
    <d v="2023-04-06T00:00:00"/>
    <m/>
    <d v="2023-01-01T00:00:00"/>
    <x v="2"/>
    <n v="14"/>
  </r>
  <r>
    <n v="13659"/>
    <s v="66.Dengue fever"/>
    <s v="วันวิสา ธรรมสุข"/>
    <s v="590193013"/>
    <s v="หญิง"/>
    <n v="6"/>
    <n v="0"/>
    <s v="นักเรียน"/>
    <s v="168"/>
    <x v="7"/>
    <x v="83"/>
    <x v="59"/>
    <x v="13"/>
    <s v="สุวรรณภูมิ"/>
    <d v="2023-01-14T00:00:00"/>
    <d v="2023-01-20T00:00:00"/>
    <m/>
    <d v="2023-01-01T00:00:00"/>
    <x v="23"/>
    <n v="2"/>
  </r>
  <r>
    <n v="12363"/>
    <s v="66.Dengue fever"/>
    <s v="ไกรกวิณวัชร ศิริสุทธา"/>
    <s v="219061"/>
    <s v="ชาย"/>
    <n v="8"/>
    <n v="6"/>
    <s v="นักเรียน"/>
    <s v="27"/>
    <x v="0"/>
    <x v="84"/>
    <x v="60"/>
    <x v="0"/>
    <s v="โพนทอง"/>
    <d v="2023-04-05T00:00:00"/>
    <d v="2023-04-05T00:00:00"/>
    <m/>
    <d v="2023-01-01T00:00:00"/>
    <x v="2"/>
    <n v="14"/>
  </r>
  <r>
    <n v="12238"/>
    <s v="66.Dengue fever"/>
    <s v="จิรัชญา แวงเลิศ"/>
    <s v="0000141360"/>
    <s v="หญิง"/>
    <n v="17"/>
    <n v="0"/>
    <s v="นักเรียน"/>
    <s v="51"/>
    <x v="2"/>
    <x v="2"/>
    <x v="2"/>
    <x v="0"/>
    <s v="โพนทอง"/>
    <d v="2023-04-02T00:00:00"/>
    <d v="2023-04-03T00:00:00"/>
    <m/>
    <d v="2023-01-01T00:00:00"/>
    <x v="2"/>
    <n v="14"/>
  </r>
  <r>
    <n v="12193"/>
    <s v="66.Dengue fever"/>
    <s v="ธีรพงศ์ ชินวงษ์"/>
    <s v="520002086"/>
    <s v="ชาย"/>
    <n v="20"/>
    <n v="9"/>
    <s v="นักเรียน"/>
    <s v="90"/>
    <x v="1"/>
    <x v="12"/>
    <x v="43"/>
    <x v="5"/>
    <s v="พนมไพร"/>
    <d v="2023-04-01T00:00:00"/>
    <d v="2023-04-04T00:00:00"/>
    <m/>
    <d v="2023-01-01T00:00:00"/>
    <x v="2"/>
    <n v="13"/>
  </r>
  <r>
    <n v="11867"/>
    <s v="66.Dengue fever"/>
    <s v="ภูมิภัทร เมฆมนต์"/>
    <s v="530004564"/>
    <s v="ชาย"/>
    <n v="14"/>
    <n v="8"/>
    <s v="นักเรียน"/>
    <s v="56"/>
    <x v="0"/>
    <x v="85"/>
    <x v="43"/>
    <x v="5"/>
    <s v="พนมไพร"/>
    <d v="2023-03-28T00:00:00"/>
    <d v="2023-04-02T00:00:00"/>
    <m/>
    <d v="2023-01-01T00:00:00"/>
    <x v="2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7"/>
    <x v="74"/>
    <x v="2"/>
    <x v="0"/>
    <s v="โพนทอง"/>
    <d v="2023-03-24T00:00:00"/>
    <d v="2023-03-29T00:00:00"/>
    <m/>
    <d v="2023-01-01T00:00:00"/>
    <x v="24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5"/>
    <x v="63"/>
    <x v="14"/>
    <x v="3"/>
    <s v="เสลภูมิ"/>
    <d v="2023-03-27T00:00:00"/>
    <d v="2023-03-27T00:00:00"/>
    <m/>
    <d v="2023-01-01T00:00:00"/>
    <x v="24"/>
    <n v="13"/>
  </r>
  <r>
    <n v="11271"/>
    <s v="66.Dengue fever"/>
    <s v="พิสิษฐ์ สัตนาโค"/>
    <s v="530003950"/>
    <s v="ชาย"/>
    <n v="15"/>
    <n v="6"/>
    <s v="นักเรียน"/>
    <s v="93"/>
    <x v="11"/>
    <x v="86"/>
    <x v="43"/>
    <x v="5"/>
    <s v="พนมไพร"/>
    <d v="2023-03-26T00:00:00"/>
    <d v="2023-03-27T00:00:00"/>
    <m/>
    <d v="2023-01-01T00:00:00"/>
    <x v="24"/>
    <n v="13"/>
  </r>
  <r>
    <n v="11216"/>
    <s v="66.Dengue fever"/>
    <s v="ฐปนกรณ์ อินทรักษ์"/>
    <s v="000013715"/>
    <s v="ชาย"/>
    <n v="14"/>
    <n v="1"/>
    <s v="นักเรียน"/>
    <s v="3"/>
    <x v="4"/>
    <x v="87"/>
    <x v="61"/>
    <x v="12"/>
    <s v="ทุ่งเขาหลวง"/>
    <d v="2023-03-24T00:00:00"/>
    <d v="2023-03-24T00:00:00"/>
    <m/>
    <d v="2023-01-01T00:00:00"/>
    <x v="5"/>
    <n v="12"/>
  </r>
  <r>
    <n v="10965"/>
    <s v="66.Dengue fever"/>
    <s v="ERT NE -"/>
    <s v="660000703"/>
    <s v="ชาย"/>
    <n v="39"/>
    <n v="11"/>
    <s v="รับจ้าง,กรรมกร"/>
    <s v="149"/>
    <x v="18"/>
    <x v="88"/>
    <x v="62"/>
    <x v="13"/>
    <s v="พนมไพร"/>
    <d v="2023-03-25T00:00:00"/>
    <d v="2023-03-26T00:00:00"/>
    <m/>
    <d v="2023-01-01T00:00:00"/>
    <x v="24"/>
    <n v="12"/>
  </r>
  <r>
    <n v="12748"/>
    <s v="66.Dengue fever"/>
    <s v="ณัฐดนัย แสนสนอง"/>
    <m/>
    <s v="ชาย"/>
    <n v="11"/>
    <n v="0"/>
    <s v="นักเรียน"/>
    <s v="31"/>
    <x v="1"/>
    <x v="68"/>
    <x v="14"/>
    <x v="3"/>
    <s v="เสลภูมิ"/>
    <d v="2023-04-05T00:00:00"/>
    <d v="2023-04-07T00:00:00"/>
    <m/>
    <d v="2023-01-01T00:00:00"/>
    <x v="2"/>
    <n v="1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11"/>
    <x v="53"/>
    <x v="42"/>
    <x v="14"/>
    <s v="ปทุมรัตต์"/>
    <d v="2023-06-17T00:00:00"/>
    <d v="2023-06-17T00:00:00"/>
    <m/>
    <d v="2023-01-01T00:00:00"/>
    <x v="9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16"/>
    <x v="89"/>
    <x v="2"/>
    <x v="0"/>
    <s v="โพนทอง"/>
    <d v="2023-06-15T00:00:00"/>
    <d v="2023-06-20T00:00:00"/>
    <m/>
    <d v="2023-01-01T00:00:00"/>
    <x v="7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2"/>
    <x v="24"/>
    <x v="21"/>
    <x v="10"/>
    <s v="โพนทอง"/>
    <d v="2023-06-13T00:00:00"/>
    <d v="2023-06-17T00:00:00"/>
    <m/>
    <d v="2023-01-01T00:00:00"/>
    <x v="9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7"/>
    <x v="90"/>
    <x v="13"/>
    <x v="9"/>
    <s v="เกษตรวิสัย"/>
    <d v="2023-06-15T00:00:00"/>
    <d v="2023-06-19T00:00:00"/>
    <m/>
    <d v="2023-01-01T00:00:00"/>
    <x v="7"/>
    <n v="24"/>
  </r>
  <r>
    <n v="19433"/>
    <s v="66.Dengue fever"/>
    <s v="อนัญญา สีดำ"/>
    <s v="6002146"/>
    <s v="หญิง"/>
    <n v="8"/>
    <n v="0"/>
    <s v="นักเรียน"/>
    <s v="146"/>
    <x v="0"/>
    <x v="91"/>
    <x v="22"/>
    <x v="14"/>
    <s v="เกษตรวิสัย"/>
    <d v="2023-06-15T00:00:00"/>
    <d v="2023-06-19T00:00:00"/>
    <m/>
    <d v="2023-01-01T00:00:00"/>
    <x v="7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7"/>
    <x v="92"/>
    <x v="63"/>
    <x v="11"/>
    <s v="โพนทอง"/>
    <d v="2023-06-17T00:00:00"/>
    <d v="2023-06-19T00:00:00"/>
    <m/>
    <d v="2023-01-01T00:00:00"/>
    <x v="7"/>
    <n v="24"/>
  </r>
  <r>
    <n v="19317"/>
    <s v="66.Dengue fever"/>
    <s v="จรัส พลเยี่ยม"/>
    <s v="000193196"/>
    <s v="ชาย"/>
    <n v="11"/>
    <n v="9"/>
    <s v="นักเรียน"/>
    <s v="234"/>
    <x v="16"/>
    <x v="89"/>
    <x v="2"/>
    <x v="0"/>
    <s v="โพนทอง"/>
    <d v="2023-06-16T00:00:00"/>
    <d v="2023-06-19T00:00:00"/>
    <m/>
    <d v="2023-01-01T00:00:00"/>
    <x v="7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9"/>
    <x v="93"/>
    <x v="17"/>
    <x v="10"/>
    <s v="ร้อยเอ็ด"/>
    <d v="2023-06-14T00:00:00"/>
    <d v="2023-06-15T00:00:00"/>
    <m/>
    <d v="2023-01-01T00:00:00"/>
    <x v="9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3"/>
    <x v="71"/>
    <x v="64"/>
    <x v="0"/>
    <s v="ร้อยเอ็ด"/>
    <d v="2023-06-16T00:00:00"/>
    <d v="2023-06-18T00:00:00"/>
    <m/>
    <d v="2023-01-01T00:00:00"/>
    <x v="7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1"/>
    <x v="94"/>
    <x v="42"/>
    <x v="14"/>
    <s v="ปทุมรัตต์"/>
    <d v="2023-06-16T00:00:00"/>
    <d v="2023-06-17T00:00:00"/>
    <m/>
    <d v="2023-01-01T00:00:00"/>
    <x v="9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11"/>
    <x v="95"/>
    <x v="27"/>
    <x v="0"/>
    <s v="สุวรรณภูมิ"/>
    <d v="2023-05-11T00:00:00"/>
    <d v="2023-05-14T00:00:00"/>
    <m/>
    <d v="2023-01-01T00:00:00"/>
    <x v="14"/>
    <n v="19"/>
  </r>
  <r>
    <n v="19272"/>
    <s v="66.Dengue fever"/>
    <s v="เฉลิมชัย ทรงคาศรี"/>
    <s v="4902422"/>
    <s v="ชาย"/>
    <n v="17"/>
    <n v="6"/>
    <s v="นักเรียน"/>
    <s v="96"/>
    <x v="11"/>
    <x v="53"/>
    <x v="42"/>
    <x v="14"/>
    <s v="ปทุมรัตต์"/>
    <d v="2023-06-18T00:00:00"/>
    <d v="2023-06-18T00:00:00"/>
    <m/>
    <d v="2023-01-01T00:00:00"/>
    <x v="7"/>
    <n v="25"/>
  </r>
  <r>
    <n v="19530"/>
    <s v="66.Dengue fever"/>
    <s v="คมกฤต สุวรรณโน"/>
    <s v="550002034"/>
    <s v="ชาย"/>
    <n v="10"/>
    <n v="11"/>
    <s v="นักเรียน"/>
    <s v="9"/>
    <x v="0"/>
    <x v="96"/>
    <x v="65"/>
    <x v="5"/>
    <s v="พนมไพร"/>
    <d v="2023-06-19T00:00:00"/>
    <d v="2023-06-21T00:00:00"/>
    <m/>
    <d v="2023-01-01T00:00:00"/>
    <x v="7"/>
    <n v="25"/>
  </r>
  <r>
    <n v="19270"/>
    <s v="66.Dengue fever"/>
    <s v="อาณาจักร จันดาสอน"/>
    <s v="5404834"/>
    <s v="ชาย"/>
    <n v="12"/>
    <n v="10"/>
    <s v="นักเรียน"/>
    <s v="25"/>
    <x v="2"/>
    <x v="97"/>
    <x v="66"/>
    <x v="14"/>
    <s v="ปทุมรัตต์"/>
    <d v="2023-06-16T00:00:00"/>
    <d v="2023-06-16T00:00:00"/>
    <m/>
    <d v="2023-01-01T00:00:00"/>
    <x v="9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7"/>
    <x v="98"/>
    <x v="67"/>
    <x v="9"/>
    <s v="เกษตรวิสัย"/>
    <d v="2023-06-15T00:00:00"/>
    <d v="2023-06-18T00:00:00"/>
    <m/>
    <d v="2023-01-01T00:00:00"/>
    <x v="7"/>
    <n v="24"/>
  </r>
  <r>
    <n v="19209"/>
    <s v="66.Dengue fever"/>
    <s v="พรชิตา นิละดาห์"/>
    <s v="5608743"/>
    <s v="หญิง"/>
    <n v="9"/>
    <n v="6"/>
    <s v="นักเรียน"/>
    <s v="82"/>
    <x v="10"/>
    <x v="17"/>
    <x v="16"/>
    <x v="1"/>
    <s v="โพธิ์ชัย"/>
    <d v="2023-06-16T00:00:00"/>
    <d v="2023-06-16T00:00:00"/>
    <m/>
    <d v="2023-01-01T00:00:00"/>
    <x v="9"/>
    <n v="24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16"/>
    <x v="99"/>
    <x v="27"/>
    <x v="0"/>
    <s v="โพนทอง"/>
    <d v="2023-06-16T00:00:00"/>
    <d v="2023-06-17T00:00:00"/>
    <m/>
    <d v="2023-01-01T00:00:00"/>
    <x v="9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5"/>
    <x v="14"/>
    <x v="13"/>
    <x v="9"/>
    <s v="เกษตรวิสัย"/>
    <d v="2023-06-12T00:00:00"/>
    <d v="2023-06-16T00:00:00"/>
    <m/>
    <d v="2023-01-01T00:00:00"/>
    <x v="9"/>
    <n v="24"/>
  </r>
  <r>
    <n v="19210"/>
    <s v="66.Dengue fever"/>
    <s v="อมินตรา มิ่งขวัญ"/>
    <s v="5502543"/>
    <s v="หญิง"/>
    <n v="11"/>
    <n v="1"/>
    <s v="นักเรียน"/>
    <s v="142"/>
    <x v="10"/>
    <x v="17"/>
    <x v="16"/>
    <x v="1"/>
    <s v="โพธิ์ชัย"/>
    <d v="2023-06-16T00:00:00"/>
    <d v="2023-06-16T00:00:00"/>
    <m/>
    <d v="2023-01-01T00:00:00"/>
    <x v="9"/>
    <n v="24"/>
  </r>
  <r>
    <n v="19156"/>
    <s v="66.Dengue fever"/>
    <s v="จิรนัน ภูมิยาง"/>
    <s v="5905544"/>
    <s v="หญิง"/>
    <n v="7"/>
    <n v="1"/>
    <s v="นักเรียน"/>
    <s v="19"/>
    <x v="4"/>
    <x v="100"/>
    <x v="36"/>
    <x v="6"/>
    <s v="จตุรพักตรพิมาน"/>
    <d v="2023-06-16T00:00:00"/>
    <d v="2023-06-16T00:00:00"/>
    <m/>
    <d v="2023-01-01T00:00:00"/>
    <x v="9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4"/>
    <x v="100"/>
    <x v="36"/>
    <x v="6"/>
    <s v="จตุรพักตรพิมาน"/>
    <d v="2023-06-16T00:00:00"/>
    <d v="2023-06-16T00:00:00"/>
    <m/>
    <d v="2023-01-01T00:00:00"/>
    <x v="9"/>
    <n v="24"/>
  </r>
  <r>
    <n v="19085"/>
    <s v="66.Dengue fever"/>
    <s v="สุภนิดา ใจกล้า"/>
    <s v="5600349"/>
    <s v="หญิง"/>
    <n v="10"/>
    <n v="0"/>
    <s v="นักเรียน"/>
    <s v="128"/>
    <x v="7"/>
    <x v="40"/>
    <x v="32"/>
    <x v="9"/>
    <s v="เกษตรวิสัย"/>
    <d v="2023-06-12T00:00:00"/>
    <d v="2023-06-14T00:00:00"/>
    <m/>
    <d v="2023-01-01T00:00:00"/>
    <x v="9"/>
    <n v="24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0"/>
    <x v="89"/>
    <x v="40"/>
    <x v="6"/>
    <s v="จตุรพักตรพิมาน"/>
    <d v="2023-05-19T00:00:00"/>
    <d v="2023-05-19T00:00:00"/>
    <m/>
    <d v="2023-01-01T00:00:00"/>
    <x v="14"/>
    <n v="20"/>
  </r>
  <r>
    <n v="19273"/>
    <s v="66.Dengue fever"/>
    <s v="อรรถพล ซุมโท่โร่"/>
    <s v="5403944"/>
    <s v="ชาย"/>
    <n v="18"/>
    <n v="0"/>
    <s v="นักเรียน"/>
    <s v="83"/>
    <x v="1"/>
    <x v="94"/>
    <x v="42"/>
    <x v="14"/>
    <s v="ปทุมรัตต์"/>
    <d v="2023-06-14T00:00:00"/>
    <d v="2023-06-16T00:00:00"/>
    <m/>
    <d v="2023-01-01T00:00:00"/>
    <x v="9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8"/>
    <x v="101"/>
    <x v="17"/>
    <x v="7"/>
    <s v="ร้อยเอ็ด"/>
    <d v="2023-06-16T00:00:00"/>
    <d v="2023-06-21T00:00:00"/>
    <m/>
    <d v="2023-01-01T00:00:00"/>
    <x v="7"/>
    <n v="24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6"/>
    <x v="102"/>
    <x v="68"/>
    <x v="3"/>
    <s v="ร้อยเอ็ดธนบุรี"/>
    <d v="2023-06-13T00:00:00"/>
    <d v="2023-06-18T00:00:00"/>
    <m/>
    <d v="2023-01-01T00:00:00"/>
    <x v="7"/>
    <n v="24"/>
  </r>
  <r>
    <n v="19876"/>
    <s v="66.Dengue fever"/>
    <s v="ปฐมาพร พลเยี่ยม"/>
    <s v="000197845"/>
    <s v="หญิง"/>
    <n v="11"/>
    <n v="4"/>
    <s v="นักเรียน"/>
    <s v="70"/>
    <x v="3"/>
    <x v="103"/>
    <x v="26"/>
    <x v="0"/>
    <s v="โพนทอง"/>
    <d v="2023-06-21T00:00:00"/>
    <d v="2023-06-23T00:00:00"/>
    <m/>
    <d v="2023-01-01T00:00:00"/>
    <x v="7"/>
    <n v="25"/>
  </r>
  <r>
    <n v="19875"/>
    <s v="66.Dengue fever"/>
    <s v="นราธิป ถือมั่น"/>
    <s v="000211500"/>
    <s v="ชาย"/>
    <n v="10"/>
    <n v="1"/>
    <s v="นักเรียน"/>
    <s v="197"/>
    <x v="7"/>
    <x v="74"/>
    <x v="2"/>
    <x v="0"/>
    <s v="โพนทอง"/>
    <d v="2023-06-20T00:00:00"/>
    <d v="2023-06-23T00:00:00"/>
    <m/>
    <d v="2023-01-01T00:00:00"/>
    <x v="7"/>
    <n v="25"/>
  </r>
  <r>
    <n v="19834"/>
    <s v="66.Dengue fever"/>
    <s v="ภัทรศยา พิมพา"/>
    <s v="530001919"/>
    <s v="หญิง"/>
    <n v="13"/>
    <n v="2"/>
    <s v="นักเรียน"/>
    <s v="41"/>
    <x v="7"/>
    <x v="9"/>
    <x v="9"/>
    <x v="5"/>
    <s v="พนมไพร"/>
    <d v="2023-06-24T00:00:00"/>
    <d v="2023-06-24T00:00:00"/>
    <m/>
    <d v="2023-01-01T00:00:00"/>
    <x v="7"/>
    <n v="25"/>
  </r>
  <r>
    <n v="19797"/>
    <s v="66.Dengue fever"/>
    <s v="ปณิสรา โพธิ์ชัยโถ"/>
    <s v="6001255"/>
    <s v="หญิง"/>
    <n v="18"/>
    <n v="6"/>
    <s v="นักเรียน"/>
    <s v="47"/>
    <x v="12"/>
    <x v="104"/>
    <x v="16"/>
    <x v="1"/>
    <s v="โพธิ์ชัย"/>
    <d v="2023-06-18T00:00:00"/>
    <d v="2023-06-22T00:00:00"/>
    <m/>
    <d v="2023-01-01T00:00:00"/>
    <x v="7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7"/>
    <x v="92"/>
    <x v="63"/>
    <x v="11"/>
    <s v="โพนทอง"/>
    <d v="2023-06-18T00:00:00"/>
    <d v="2023-06-22T00:00:00"/>
    <m/>
    <d v="2023-01-01T00:00:00"/>
    <x v="7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7"/>
    <x v="74"/>
    <x v="2"/>
    <x v="0"/>
    <s v="โพนทอง"/>
    <d v="2023-06-20T00:00:00"/>
    <d v="2023-06-23T00:00:00"/>
    <m/>
    <d v="2023-01-01T00:00:00"/>
    <x v="7"/>
    <n v="25"/>
  </r>
  <r>
    <n v="19766"/>
    <s v="66.Dengue fever"/>
    <s v="ชุติเดช ภูฆัง"/>
    <s v="1199225"/>
    <s v="ชาย"/>
    <n v="12"/>
    <n v="2"/>
    <s v="นักเรียน"/>
    <s v="85"/>
    <x v="1"/>
    <x v="40"/>
    <x v="32"/>
    <x v="9"/>
    <s v="ร้อยเอ็ด"/>
    <d v="2023-06-18T00:00:00"/>
    <d v="2023-06-22T00:00:00"/>
    <m/>
    <d v="2023-01-01T00:00:00"/>
    <x v="7"/>
    <n v="25"/>
  </r>
  <r>
    <n v="19765"/>
    <s v="66.Dengue fever"/>
    <s v="ยศกร ผิวงาม"/>
    <s v="1035851"/>
    <s v="ชาย"/>
    <n v="6"/>
    <n v="11"/>
    <s v="นักเรียน"/>
    <s v="187"/>
    <x v="1"/>
    <x v="105"/>
    <x v="69"/>
    <x v="7"/>
    <s v="ร้อยเอ็ด"/>
    <d v="2023-06-10T00:00:00"/>
    <d v="2023-06-12T00:00:00"/>
    <m/>
    <d v="2023-01-01T00:00:00"/>
    <x v="9"/>
    <n v="23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9"/>
    <x v="106"/>
    <x v="70"/>
    <x v="14"/>
    <s v="ปทุมรัตต์"/>
    <d v="2023-06-22T00:00:00"/>
    <d v="2023-06-22T00:00:00"/>
    <m/>
    <d v="2023-01-01T00:00:00"/>
    <x v="7"/>
    <n v="25"/>
  </r>
  <r>
    <n v="19461"/>
    <s v="66.Dengue fever"/>
    <s v="ธันย์ชนก เผือกแก้ว"/>
    <s v="000210799"/>
    <s v="หญิง"/>
    <n v="12"/>
    <n v="2"/>
    <s v="นักเรียน"/>
    <s v="120/5"/>
    <x v="16"/>
    <x v="107"/>
    <x v="64"/>
    <x v="0"/>
    <s v="โพนทอง"/>
    <d v="2023-06-18T00:00:00"/>
    <d v="2023-06-20T00:00:00"/>
    <m/>
    <d v="2023-01-01T00:00:00"/>
    <x v="7"/>
    <n v="25"/>
  </r>
  <r>
    <n v="19683"/>
    <s v="66.Dengue fever"/>
    <s v="พรชัย ประหา"/>
    <s v="000185262"/>
    <s v="ชาย"/>
    <n v="13"/>
    <n v="8"/>
    <s v="นักเรียน"/>
    <s v="33"/>
    <x v="7"/>
    <x v="92"/>
    <x v="63"/>
    <x v="11"/>
    <s v="โพนทอง"/>
    <d v="2023-06-20T00:00:00"/>
    <d v="2023-06-21T00:00:00"/>
    <m/>
    <d v="2023-01-01T00:00:00"/>
    <x v="7"/>
    <n v="25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9"/>
    <x v="30"/>
    <x v="9"/>
    <x v="5"/>
    <s v="พนมไพร"/>
    <d v="2023-06-15T00:00:00"/>
    <d v="2023-06-20T00:00:00"/>
    <m/>
    <d v="2023-01-01T00:00:00"/>
    <x v="7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1"/>
    <x v="108"/>
    <x v="18"/>
    <x v="7"/>
    <s v="ร้อยเอ็ด"/>
    <d v="2023-06-13T00:00:00"/>
    <d v="2023-06-20T00:00:00"/>
    <m/>
    <d v="2023-01-01T00:00:00"/>
    <x v="7"/>
    <n v="24"/>
  </r>
  <r>
    <n v="19649"/>
    <s v="66.Dengue fever"/>
    <s v="ธารทิพย์ ศาสตรวาหา"/>
    <s v="857905"/>
    <s v="ชาย"/>
    <n v="11"/>
    <n v="8"/>
    <s v="นักเรียน"/>
    <s v="373"/>
    <x v="6"/>
    <x v="109"/>
    <x v="71"/>
    <x v="1"/>
    <s v="ร้อยเอ็ด"/>
    <d v="2023-06-13T00:00:00"/>
    <d v="2023-06-20T00:00:00"/>
    <m/>
    <d v="2023-01-01T00:00:00"/>
    <x v="7"/>
    <n v="24"/>
  </r>
  <r>
    <n v="19648"/>
    <s v="66.Dengue fever"/>
    <s v="ลักษณ์คณา ตรีทศ"/>
    <s v="235055"/>
    <s v="หญิง"/>
    <n v="43"/>
    <n v="7"/>
    <s v="รับจ้าง,กรรมกร"/>
    <s v="57"/>
    <x v="7"/>
    <x v="110"/>
    <x v="17"/>
    <x v="7"/>
    <s v="ร้อยเอ็ด"/>
    <d v="2023-06-13T00:00:00"/>
    <d v="2023-06-20T00:00:00"/>
    <m/>
    <d v="2023-01-01T00:00:00"/>
    <x v="7"/>
    <n v="24"/>
  </r>
  <r>
    <n v="19579"/>
    <s v="66.Dengue fever"/>
    <s v="ภัทรพล ศิริคำ"/>
    <s v="000212000"/>
    <s v="ชาย"/>
    <n v="16"/>
    <n v="2"/>
    <s v="นักเรียน"/>
    <s v="69"/>
    <x v="7"/>
    <x v="92"/>
    <x v="63"/>
    <x v="11"/>
    <s v="โพนทอง"/>
    <d v="2023-06-16T00:00:00"/>
    <d v="2023-06-20T00:00:00"/>
    <m/>
    <d v="2023-01-01T00:00:00"/>
    <x v="7"/>
    <n v="24"/>
  </r>
  <r>
    <n v="19578"/>
    <s v="66.Dengue fever"/>
    <s v="ธัญเทพ วิเศษศรี"/>
    <s v="000232022"/>
    <s v="ชาย"/>
    <n v="7"/>
    <n v="3"/>
    <s v="นักเรียน"/>
    <s v="104"/>
    <x v="7"/>
    <x v="74"/>
    <x v="2"/>
    <x v="0"/>
    <s v="โพนทอง"/>
    <d v="2023-06-15T00:00:00"/>
    <d v="2023-06-20T00:00:00"/>
    <m/>
    <d v="2023-01-01T00:00:00"/>
    <x v="7"/>
    <n v="24"/>
  </r>
  <r>
    <n v="19577"/>
    <s v="66.Dengue fever"/>
    <s v="กมลชนก แก้วกอง"/>
    <s v="000184785"/>
    <s v="หญิง"/>
    <n v="12"/>
    <n v="9"/>
    <s v="นักเรียน"/>
    <s v="30"/>
    <x v="3"/>
    <x v="71"/>
    <x v="64"/>
    <x v="0"/>
    <s v="โพนทอง"/>
    <d v="2023-06-14T00:00:00"/>
    <d v="2023-06-20T00:00:00"/>
    <m/>
    <d v="2023-01-01T00:00:00"/>
    <x v="7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16"/>
    <x v="89"/>
    <x v="2"/>
    <x v="0"/>
    <s v="โพนทอง"/>
    <d v="2023-06-18T00:00:00"/>
    <d v="2023-06-19T00:00:00"/>
    <m/>
    <d v="2023-01-01T00:00:00"/>
    <x v="7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9"/>
    <x v="111"/>
    <x v="20"/>
    <x v="0"/>
    <s v="โพนทอง"/>
    <d v="2023-06-17T00:00:00"/>
    <d v="2023-06-20T00:00:00"/>
    <m/>
    <d v="2023-01-01T00:00:00"/>
    <x v="7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16"/>
    <x v="99"/>
    <x v="27"/>
    <x v="0"/>
    <s v="โพนทอง"/>
    <d v="2023-06-16T00:00:00"/>
    <d v="2023-06-21T00:00:00"/>
    <m/>
    <d v="2023-01-01T00:00:00"/>
    <x v="7"/>
    <n v="24"/>
  </r>
  <r>
    <n v="18992"/>
    <s v="66.Dengue fever"/>
    <s v="อภิวัติ ภาแก้ว"/>
    <s v="000201283"/>
    <s v="ชาย"/>
    <n v="10"/>
    <n v="11"/>
    <s v="นักเรียน"/>
    <s v="33"/>
    <x v="7"/>
    <x v="92"/>
    <x v="63"/>
    <x v="11"/>
    <s v="โพนทอง"/>
    <d v="2023-06-12T00:00:00"/>
    <d v="2023-06-15T00:00:00"/>
    <m/>
    <d v="2023-01-01T00:00:00"/>
    <x v="9"/>
    <n v="24"/>
  </r>
  <r>
    <n v="19733"/>
    <s v="66.Dengue fever"/>
    <s v="ญาณาธิป บัวพรม"/>
    <s v="6000152"/>
    <s v="หญิง"/>
    <n v="6"/>
    <n v="6"/>
    <s v="นักเรียน"/>
    <s v="79"/>
    <x v="0"/>
    <x v="19"/>
    <x v="35"/>
    <x v="14"/>
    <s v="ปทุมรัตต์"/>
    <d v="2023-06-21T00:00:00"/>
    <d v="2023-06-21T00:00:00"/>
    <m/>
    <d v="2023-01-01T00:00:00"/>
    <x v="7"/>
    <n v="25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11"/>
    <x v="112"/>
    <x v="24"/>
    <x v="9"/>
    <s v="ร้อยเอ็ดธนบุรี"/>
    <d v="2023-05-05T00:00:00"/>
    <d v="2023-05-07T00:00:00"/>
    <m/>
    <d v="2023-01-01T00:00:00"/>
    <x v="17"/>
    <n v="18"/>
  </r>
  <r>
    <n v="18017"/>
    <s v="66.Dengue fever"/>
    <s v="กิตติกวิน ศรีสุโพธิ์"/>
    <s v="1314027"/>
    <s v="ชาย"/>
    <n v="8"/>
    <n v="4"/>
    <s v="นักเรียน"/>
    <s v="91"/>
    <x v="6"/>
    <x v="5"/>
    <x v="5"/>
    <x v="3"/>
    <s v="ร้อยเอ็ด"/>
    <d v="2023-05-31T00:00:00"/>
    <d v="2023-06-01T00:00:00"/>
    <m/>
    <d v="2023-01-01T00:00:00"/>
    <x v="0"/>
    <n v="22"/>
  </r>
  <r>
    <n v="17859"/>
    <s v="66.Dengue fever"/>
    <s v="ภูมิตะวัน พลเยี่ยม"/>
    <s v="000209032"/>
    <s v="ชาย"/>
    <n v="9"/>
    <n v="11"/>
    <s v="นักเรียน"/>
    <s v="92"/>
    <x v="14"/>
    <x v="29"/>
    <x v="26"/>
    <x v="0"/>
    <s v="โพนทอง"/>
    <d v="2023-06-02T00:00:00"/>
    <d v="2023-06-02T00:00:00"/>
    <m/>
    <d v="2023-01-01T00:00:00"/>
    <x v="0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1"/>
    <x v="113"/>
    <x v="0"/>
    <x v="0"/>
    <s v="ร้อยเอ็ดธนบุรี"/>
    <d v="2023-05-25T00:00:00"/>
    <d v="2023-06-01T00:00:00"/>
    <m/>
    <d v="2023-01-01T00:00:00"/>
    <x v="0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3"/>
    <x v="114"/>
    <x v="20"/>
    <x v="0"/>
    <s v="โพนทอง"/>
    <d v="2023-05-29T00:00:00"/>
    <d v="2023-06-01T00:00:00"/>
    <m/>
    <d v="2023-01-01T00:00:00"/>
    <x v="0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115"/>
    <x v="72"/>
    <x v="16"/>
    <s v="ร้อยเอ็ด"/>
    <d v="2023-05-27T00:00:00"/>
    <d v="2023-05-31T00:00:00"/>
    <m/>
    <d v="2023-01-01T00:00:00"/>
    <x v="0"/>
    <n v="21"/>
  </r>
  <r>
    <n v="17740"/>
    <s v="66.Dengue fever"/>
    <s v="สรยุทธ ภักดีแพง"/>
    <s v="5805942"/>
    <s v="ชาย"/>
    <n v="18"/>
    <n v="8"/>
    <s v="นักเรียน"/>
    <s v="170"/>
    <x v="16"/>
    <x v="116"/>
    <x v="73"/>
    <x v="6"/>
    <s v="จตุรพักตรพิมาน"/>
    <d v="2023-05-30T00:00:00"/>
    <d v="2023-05-30T00:00:00"/>
    <m/>
    <d v="2023-01-01T00:00:00"/>
    <x v="0"/>
    <n v="22"/>
  </r>
  <r>
    <n v="17395"/>
    <s v="66.Dengue fever"/>
    <s v="ฐานยุต คงเสนา"/>
    <s v="0001704"/>
    <s v="ชาย"/>
    <n v="17"/>
    <n v="6"/>
    <s v="นักเรียน"/>
    <s v="220"/>
    <x v="5"/>
    <x v="14"/>
    <x v="13"/>
    <x v="9"/>
    <s v="เกษตรวิสัย"/>
    <d v="2023-05-21T00:00:00"/>
    <d v="2023-05-25T00:00:00"/>
    <m/>
    <d v="2023-01-01T00:00:00"/>
    <x v="10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11"/>
    <x v="117"/>
    <x v="74"/>
    <x v="9"/>
    <s v="เกษตรวิสัย"/>
    <d v="2023-05-26T00:00:00"/>
    <d v="2023-05-27T00:00:00"/>
    <m/>
    <d v="2023-01-01T00:00:00"/>
    <x v="10"/>
    <n v="21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6"/>
    <x v="118"/>
    <x v="48"/>
    <x v="6"/>
    <s v="ร้อยเอ็ดธนบุรี"/>
    <d v="2023-05-23T00:00:00"/>
    <d v="2023-05-25T00:00:00"/>
    <m/>
    <d v="2023-01-01T00:00:00"/>
    <x v="10"/>
    <n v="21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16"/>
    <x v="119"/>
    <x v="75"/>
    <x v="4"/>
    <s v="สุวรรณภูมิ"/>
    <d v="2023-05-14T00:00:00"/>
    <d v="2023-05-17T00:00:00"/>
    <m/>
    <d v="2023-01-01T00:00:00"/>
    <x v="14"/>
    <n v="20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2"/>
    <x v="2"/>
    <x v="2"/>
    <x v="0"/>
    <s v="ร้อยเอ็ดธนบุรี"/>
    <d v="2023-05-10T00:00:00"/>
    <d v="2023-05-14T00:00:00"/>
    <m/>
    <d v="2023-01-01T00:00:00"/>
    <x v="14"/>
    <n v="19"/>
  </r>
  <r>
    <n v="18188"/>
    <s v="66.Dengue fever"/>
    <s v="พิมพ์ชนก แวงวรรณ"/>
    <s v="000239196"/>
    <s v="หญิง"/>
    <n v="6"/>
    <n v="8"/>
    <s v="นักเรียน"/>
    <s v="194"/>
    <x v="1"/>
    <x v="23"/>
    <x v="20"/>
    <x v="0"/>
    <s v="โพนทอง"/>
    <d v="2023-06-02T00:00:00"/>
    <d v="2023-06-07T00:00:00"/>
    <m/>
    <d v="2023-01-01T00:00:00"/>
    <x v="12"/>
    <n v="22"/>
  </r>
  <r>
    <n v="17180"/>
    <s v="66.Dengue fever"/>
    <s v="พีรดนย์ ศิริสุวรรณ"/>
    <s v="590000957"/>
    <s v="ชาย"/>
    <n v="7"/>
    <n v="7"/>
    <s v="นักเรียน"/>
    <s v="28"/>
    <x v="7"/>
    <x v="72"/>
    <x v="34"/>
    <x v="3"/>
    <s v="จุรีเวช"/>
    <d v="2023-05-16T00:00:00"/>
    <d v="2023-05-16T00:00:00"/>
    <m/>
    <d v="2023-01-01T00:00:00"/>
    <x v="14"/>
    <n v="20"/>
  </r>
  <r>
    <n v="19936"/>
    <s v="66.Dengue fever"/>
    <s v="อรรถพล แสงจันดา"/>
    <s v="000207423"/>
    <s v="ชาย"/>
    <n v="12"/>
    <n v="8"/>
    <s v="นักเรียน"/>
    <s v="116"/>
    <x v="7"/>
    <x v="120"/>
    <x v="64"/>
    <x v="0"/>
    <s v="โพนทอง"/>
    <d v="2023-06-22T00:00:00"/>
    <d v="2023-06-25T00:00:00"/>
    <m/>
    <d v="2023-01-01T00:00:00"/>
    <x v="25"/>
    <n v="25"/>
  </r>
  <r>
    <n v="17115"/>
    <s v="66.Dengue fever"/>
    <s v="พรนิภา วรรณราม"/>
    <s v="6600678"/>
    <s v="หญิง"/>
    <n v="25"/>
    <n v="0"/>
    <s v="รับจ้าง,กรรมกร"/>
    <s v="125"/>
    <x v="6"/>
    <x v="121"/>
    <x v="76"/>
    <x v="10"/>
    <s v="หนองพอก"/>
    <d v="2023-05-22T00:00:00"/>
    <d v="2023-05-23T00:00:00"/>
    <m/>
    <d v="2023-01-01T00:00:00"/>
    <x v="10"/>
    <n v="21"/>
  </r>
  <r>
    <n v="603"/>
    <s v="66.Dengue fever"/>
    <s v="ณัฐธิดา ทุมภา"/>
    <s v="5703041"/>
    <s v="หญิง"/>
    <n v="8"/>
    <n v="2"/>
    <s v="นักเรียน"/>
    <s v="310"/>
    <x v="6"/>
    <x v="122"/>
    <x v="70"/>
    <x v="14"/>
    <s v="ปทุมรัตต์"/>
    <d v="2023-01-02T00:00:00"/>
    <d v="2023-01-02T00:00:00"/>
    <m/>
    <d v="2023-01-01T00:00:00"/>
    <x v="21"/>
    <n v="1"/>
  </r>
  <r>
    <n v="17059"/>
    <s v="66.Dengue fever"/>
    <s v="สุวิจักษณ์ กองสุข"/>
    <s v="5609265"/>
    <s v="ชาย"/>
    <n v="9"/>
    <n v="6"/>
    <s v="นักเรียน"/>
    <s v="87"/>
    <x v="0"/>
    <x v="41"/>
    <x v="10"/>
    <x v="6"/>
    <s v="จตุรพักตรพิมาน"/>
    <d v="2023-05-18T00:00:00"/>
    <d v="2023-05-18T00:00:00"/>
    <m/>
    <d v="2023-01-01T00:00:00"/>
    <x v="14"/>
    <n v="20"/>
  </r>
  <r>
    <n v="16919"/>
    <s v="66.Dengue fever"/>
    <s v="พัชราภรณ์ ทองผา"/>
    <s v="0119997"/>
    <s v="หญิง"/>
    <n v="20"/>
    <n v="0"/>
    <s v="นักเรียน"/>
    <s v="188"/>
    <x v="0"/>
    <x v="91"/>
    <x v="22"/>
    <x v="14"/>
    <s v="เกษตรวิสัย"/>
    <d v="2023-05-22T00:00:00"/>
    <d v="2023-05-24T00:00:00"/>
    <m/>
    <d v="2023-01-01T00:00:00"/>
    <x v="10"/>
    <n v="21"/>
  </r>
  <r>
    <n v="16918"/>
    <s v="66.Dengue fever"/>
    <s v="จิดาภา นันบุดดี"/>
    <s v="5700898"/>
    <s v="หญิง"/>
    <n v="10"/>
    <n v="0"/>
    <s v="นักเรียน"/>
    <s v="163"/>
    <x v="0"/>
    <x v="91"/>
    <x v="22"/>
    <x v="14"/>
    <s v="เกษตรวิสัย"/>
    <d v="2023-05-23T00:00:00"/>
    <d v="2023-05-23T00:00:00"/>
    <m/>
    <d v="2023-01-01T00:00:00"/>
    <x v="10"/>
    <n v="21"/>
  </r>
  <r>
    <n v="16917"/>
    <s v="66.Dengue fever"/>
    <s v="กิตติพงษ์ กัณหาชัย"/>
    <s v="0127229"/>
    <s v="ชาย"/>
    <n v="19"/>
    <n v="0"/>
    <s v="นักเรียน"/>
    <s v="101"/>
    <x v="11"/>
    <x v="117"/>
    <x v="74"/>
    <x v="9"/>
    <s v="เกษตรวิสัย"/>
    <d v="2023-05-19T00:00:00"/>
    <d v="2023-05-24T00:00:00"/>
    <m/>
    <d v="2023-01-01T00:00:00"/>
    <x v="10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4"/>
    <x v="123"/>
    <x v="23"/>
    <x v="7"/>
    <s v="ร้อยเอ็ด"/>
    <d v="2023-05-17T00:00:00"/>
    <d v="2023-05-19T00:00:00"/>
    <m/>
    <d v="2023-01-01T00:00:00"/>
    <x v="14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4"/>
    <x v="45"/>
    <x v="35"/>
    <x v="14"/>
    <s v="ปทุมรัตต์"/>
    <d v="2023-05-20T00:00:00"/>
    <d v="2023-05-20T00:00:00"/>
    <m/>
    <d v="2023-01-01T00:00:00"/>
    <x v="14"/>
    <n v="20"/>
  </r>
  <r>
    <n v="17263"/>
    <s v="66.Dengue fever"/>
    <s v="พงศกร นรสิงห์"/>
    <m/>
    <s v="ชาย"/>
    <n v="12"/>
    <n v="0"/>
    <s v="นักเรียน"/>
    <s v="77/1"/>
    <x v="16"/>
    <x v="124"/>
    <x v="17"/>
    <x v="7"/>
    <s v="ร้อยเอ็ดธนบุรี"/>
    <d v="2023-05-19T00:00:00"/>
    <d v="2023-05-23T00:00:00"/>
    <m/>
    <d v="2023-01-01T00:00:00"/>
    <x v="10"/>
    <n v="20"/>
  </r>
  <r>
    <n v="18676"/>
    <s v="66.Dengue fever"/>
    <s v="ปรีชา ชัยดี"/>
    <s v="5203947"/>
    <s v="ชาย"/>
    <n v="18"/>
    <n v="0"/>
    <s v="นักเรียน"/>
    <s v="161"/>
    <x v="11"/>
    <x v="53"/>
    <x v="42"/>
    <x v="14"/>
    <s v="ปทุมรัตต์"/>
    <d v="2023-06-11T00:00:00"/>
    <d v="2023-06-11T00:00:00"/>
    <m/>
    <d v="2023-01-01T00:00:00"/>
    <x v="9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11"/>
    <x v="53"/>
    <x v="42"/>
    <x v="14"/>
    <s v="ปทุมรัตต์"/>
    <d v="2023-06-15T00:00:00"/>
    <d v="2023-06-15T00:00:00"/>
    <m/>
    <d v="2023-01-01T00:00:00"/>
    <x v="9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4"/>
    <x v="45"/>
    <x v="35"/>
    <x v="14"/>
    <s v="ปทุมรัตต์"/>
    <d v="2023-06-14T00:00:00"/>
    <d v="2023-06-14T00:00:00"/>
    <m/>
    <d v="2023-01-01T00:00:00"/>
    <x v="9"/>
    <n v="24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5"/>
    <x v="125"/>
    <x v="2"/>
    <x v="0"/>
    <s v="โพนทอง"/>
    <d v="2023-06-11T00:00:00"/>
    <d v="2023-06-13T00:00:00"/>
    <m/>
    <d v="2023-01-01T00:00:00"/>
    <x v="9"/>
    <n v="24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1"/>
    <x v="23"/>
    <x v="20"/>
    <x v="0"/>
    <s v="โพนทอง"/>
    <d v="2023-06-09T00:00:00"/>
    <d v="2023-06-13T00:00:00"/>
    <m/>
    <d v="2023-01-01T00:00:00"/>
    <x v="9"/>
    <n v="23"/>
  </r>
  <r>
    <n v="18871"/>
    <s v="66.Dengue fever"/>
    <s v="นิวัติ มงคลกุล"/>
    <s v="000135172"/>
    <s v="ชาย"/>
    <n v="17"/>
    <n v="10"/>
    <s v="นักเรียน"/>
    <s v="135"/>
    <x v="13"/>
    <x v="126"/>
    <x v="26"/>
    <x v="0"/>
    <s v="โพนทอง"/>
    <d v="2023-06-08T00:00:00"/>
    <d v="2023-06-13T00:00:00"/>
    <m/>
    <d v="2023-01-01T00:00:00"/>
    <x v="9"/>
    <n v="23"/>
  </r>
  <r>
    <n v="18744"/>
    <s v="66.Dengue fever"/>
    <s v="ธนัท ตาลทรัพย์"/>
    <s v="000195712"/>
    <s v="ชาย"/>
    <n v="11"/>
    <n v="6"/>
    <s v="นักเรียน"/>
    <s v="44"/>
    <x v="7"/>
    <x v="74"/>
    <x v="2"/>
    <x v="0"/>
    <s v="โพนทอง"/>
    <d v="2023-06-08T00:00:00"/>
    <d v="2023-06-12T00:00:00"/>
    <m/>
    <d v="2023-01-01T00:00:00"/>
    <x v="9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7"/>
    <x v="74"/>
    <x v="2"/>
    <x v="0"/>
    <s v="โพนทอง"/>
    <d v="2023-06-07T00:00:00"/>
    <d v="2023-06-12T00:00:00"/>
    <m/>
    <d v="2023-01-01T00:00:00"/>
    <x v="9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5"/>
    <x v="14"/>
    <x v="13"/>
    <x v="9"/>
    <s v="เกษตรวิสัย"/>
    <d v="2023-06-04T00:00:00"/>
    <d v="2023-06-08T00:00:00"/>
    <m/>
    <d v="2023-01-01T00:00:00"/>
    <x v="12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0"/>
    <x v="17"/>
    <x v="16"/>
    <x v="1"/>
    <s v="โพธิ์ชัย"/>
    <d v="2023-06-08T00:00:00"/>
    <d v="2023-06-08T00:00:00"/>
    <m/>
    <d v="2023-01-01T00:00:00"/>
    <x v="12"/>
    <n v="23"/>
  </r>
  <r>
    <n v="18756"/>
    <s v="66.Dengue fever"/>
    <s v="พจณิชา ไพระออ"/>
    <s v="5901915"/>
    <s v="หญิง"/>
    <n v="11"/>
    <n v="9"/>
    <s v="นักเรียน"/>
    <s v="37"/>
    <x v="10"/>
    <x v="17"/>
    <x v="16"/>
    <x v="1"/>
    <s v="โพธิ์ชัย"/>
    <d v="2023-06-06T00:00:00"/>
    <d v="2023-06-07T00:00:00"/>
    <m/>
    <d v="2023-01-01T00:00:00"/>
    <x v="12"/>
    <n v="23"/>
  </r>
  <r>
    <n v="18020"/>
    <s v="66.Dengue fever"/>
    <s v="กิตตินันท์ โวหารลึก"/>
    <s v="000188510"/>
    <s v="ชาย"/>
    <n v="12"/>
    <n v="3"/>
    <s v="นักเรียน"/>
    <s v="84"/>
    <x v="1"/>
    <x v="23"/>
    <x v="20"/>
    <x v="0"/>
    <s v="โพนทอง"/>
    <d v="2023-06-03T00:00:00"/>
    <d v="2023-06-06T00:00:00"/>
    <m/>
    <d v="2023-01-01T00:00:00"/>
    <x v="12"/>
    <n v="22"/>
  </r>
  <r>
    <n v="18682"/>
    <s v="66.Dengue fever"/>
    <s v="สุพรรษา โมลาสิน"/>
    <s v="520820"/>
    <s v="หญิง"/>
    <n v="26"/>
    <n v="0"/>
    <s v="ข้าราชการ"/>
    <s v="59"/>
    <x v="0"/>
    <x v="127"/>
    <x v="77"/>
    <x v="15"/>
    <s v="ร้อยเอ็ด"/>
    <d v="2023-06-09T00:00:00"/>
    <d v="2023-06-12T00:00:00"/>
    <m/>
    <d v="2023-01-01T00:00:00"/>
    <x v="9"/>
    <n v="23"/>
  </r>
  <r>
    <n v="18021"/>
    <s v="66.Dengue fever"/>
    <s v="ศิลามาศ จันทร์สิงห์"/>
    <s v="000205644"/>
    <s v="หญิง"/>
    <n v="13"/>
    <n v="6"/>
    <s v="นักเรียน"/>
    <s v="56"/>
    <x v="3"/>
    <x v="103"/>
    <x v="26"/>
    <x v="0"/>
    <s v="โพนทอง"/>
    <d v="2023-06-02T00:00:00"/>
    <d v="2023-06-06T00:00:00"/>
    <m/>
    <d v="2023-01-01T00:00:00"/>
    <x v="12"/>
    <n v="22"/>
  </r>
  <r>
    <n v="18528"/>
    <s v="66.Dengue fever"/>
    <s v="พิทักษ์ ชูศรีพัฒน์"/>
    <s v="000322800"/>
    <s v="ชาย"/>
    <n v="10"/>
    <n v="7"/>
    <s v="นักเรียน"/>
    <s v="46"/>
    <x v="10"/>
    <x v="17"/>
    <x v="16"/>
    <x v="1"/>
    <s v="โพนทอง"/>
    <d v="2023-06-09T00:00:00"/>
    <d v="2023-06-09T00:00:00"/>
    <m/>
    <d v="2023-01-01T00:00:00"/>
    <x v="12"/>
    <n v="23"/>
  </r>
  <r>
    <n v="18462"/>
    <s v="66.Dengue fever"/>
    <s v="อวด แก่นนาคำ"/>
    <s v="000016983"/>
    <s v="หญิง"/>
    <n v="58"/>
    <n v="5"/>
    <s v="เกษตร"/>
    <s v="7/1"/>
    <x v="13"/>
    <x v="128"/>
    <x v="47"/>
    <x v="12"/>
    <s v="ทุ่งเขาหลวง"/>
    <d v="2023-06-04T00:00:00"/>
    <d v="2023-06-07T00:00:00"/>
    <m/>
    <d v="2023-01-01T00:00:00"/>
    <x v="1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16"/>
    <x v="129"/>
    <x v="78"/>
    <x v="4"/>
    <s v="อาจสามารถ"/>
    <d v="2023-05-04T00:00:00"/>
    <d v="2023-05-08T00:00:00"/>
    <m/>
    <d v="2023-01-01T00:00:00"/>
    <x v="17"/>
    <n v="18"/>
  </r>
  <r>
    <n v="18390"/>
    <s v="66.Dengue fever"/>
    <s v="เนตรนภา จี่มุข"/>
    <s v="5504186"/>
    <s v="หญิง"/>
    <n v="10"/>
    <n v="0"/>
    <s v="นักเรียน"/>
    <s v="289"/>
    <x v="6"/>
    <x v="122"/>
    <x v="70"/>
    <x v="14"/>
    <s v="ปทุมรัตต์"/>
    <d v="2023-06-08T00:00:00"/>
    <d v="2023-06-08T00:00:00"/>
    <m/>
    <d v="2023-01-01T00:00:00"/>
    <x v="12"/>
    <n v="23"/>
  </r>
  <r>
    <n v="18383"/>
    <s v="66.Dengue fever"/>
    <s v="จันทรัศม์ สาวิกันย์"/>
    <m/>
    <s v="หญิง"/>
    <n v="17"/>
    <n v="0"/>
    <s v="นักเรียน"/>
    <s v="68"/>
    <x v="5"/>
    <x v="130"/>
    <x v="79"/>
    <x v="17"/>
    <s v="เมืองสรวง"/>
    <d v="2023-06-02T00:00:00"/>
    <d v="2023-06-05T00:00:00"/>
    <m/>
    <d v="2023-01-01T00:00:00"/>
    <x v="12"/>
    <n v="22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3"/>
    <x v="131"/>
    <x v="12"/>
    <x v="8"/>
    <s v="จุรีเวช"/>
    <d v="2023-05-26T00:00:00"/>
    <d v="2023-05-26T00:00:00"/>
    <m/>
    <d v="2023-01-01T00:00:00"/>
    <x v="10"/>
    <n v="21"/>
  </r>
  <r>
    <n v="18347"/>
    <s v="66.Dengue fever"/>
    <s v="สุภาภรณ์ ศรีคัดเค้า"/>
    <s v="000038769"/>
    <s v="หญิง"/>
    <n v="29"/>
    <n v="6"/>
    <s v="เกษตร"/>
    <s v="94"/>
    <x v="10"/>
    <x v="132"/>
    <x v="64"/>
    <x v="0"/>
    <s v="โพนทอง"/>
    <d v="2023-06-05T00:00:00"/>
    <d v="2023-06-07T00:00:00"/>
    <m/>
    <d v="2023-01-01T00:00:00"/>
    <x v="1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16"/>
    <x v="92"/>
    <x v="63"/>
    <x v="11"/>
    <s v="โพนทอง"/>
    <d v="2023-06-03T00:00:00"/>
    <d v="2023-06-07T00:00:00"/>
    <m/>
    <d v="2023-01-01T00:00:00"/>
    <x v="12"/>
    <n v="22"/>
  </r>
  <r>
    <n v="18336"/>
    <s v="66.Dengue fever"/>
    <s v="ฆฤณา สุขสนิท"/>
    <s v="0140413"/>
    <s v="หญิง"/>
    <n v="17"/>
    <n v="0"/>
    <s v="นักเรียน"/>
    <s v="128"/>
    <x v="5"/>
    <x v="14"/>
    <x v="13"/>
    <x v="9"/>
    <s v="เกษตรวิสัย"/>
    <d v="2023-06-04T00:00:00"/>
    <d v="2023-06-08T00:00:00"/>
    <m/>
    <d v="2023-01-01T00:00:00"/>
    <x v="12"/>
    <n v="23"/>
  </r>
  <r>
    <n v="16783"/>
    <s v="66.Dengue fever"/>
    <s v="จิราภรณ์ น้อยโคตร"/>
    <s v="5701665"/>
    <s v="หญิง"/>
    <n v="8"/>
    <n v="11"/>
    <s v="นักเรียน"/>
    <s v="39"/>
    <x v="4"/>
    <x v="45"/>
    <x v="35"/>
    <x v="14"/>
    <s v="ปทุมรัตต์"/>
    <d v="2023-05-19T00:00:00"/>
    <d v="2023-05-19T00:00:00"/>
    <m/>
    <d v="2023-01-01T00:00:00"/>
    <x v="14"/>
    <n v="20"/>
  </r>
  <r>
    <n v="18715"/>
    <s v="66.Dengue fever"/>
    <s v="ศราวุฒิ พิมพ์ตะคอง"/>
    <s v="5502224"/>
    <s v="ชาย"/>
    <n v="11"/>
    <n v="0"/>
    <s v="นักเรียน"/>
    <s v="47"/>
    <x v="4"/>
    <x v="133"/>
    <x v="32"/>
    <x v="9"/>
    <s v="เกษตรวิสัย"/>
    <d v="2023-06-04T00:00:00"/>
    <d v="2023-06-11T00:00:00"/>
    <m/>
    <d v="2023-01-01T00:00:00"/>
    <x v="9"/>
    <n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D247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1"/>
        <item sd="0" x="1"/>
        <item x="7"/>
        <item x="5"/>
        <item sd="0" x="0"/>
        <item x="4"/>
        <item x="9"/>
        <item x="13"/>
        <item x="6"/>
        <item x="16"/>
        <item x="3"/>
        <item x="2"/>
        <item x="8"/>
        <item x="10"/>
        <item x="19"/>
        <item x="12"/>
        <item x="14"/>
        <item x="15"/>
        <item x="18"/>
        <item x="17"/>
        <item t="default"/>
      </items>
    </pivotField>
    <pivotField axis="axisRow" compact="0" outline="0" subtotalTop="0" showAll="0" includeNewItemsInFilter="1" sortType="ascending">
      <items count="135">
        <item x="88"/>
        <item x="125"/>
        <item x="31"/>
        <item x="112"/>
        <item x="48"/>
        <item x="25"/>
        <item x="76"/>
        <item x="40"/>
        <item x="101"/>
        <item x="51"/>
        <item x="103"/>
        <item x="66"/>
        <item x="35"/>
        <item x="89"/>
        <item x="107"/>
        <item x="113"/>
        <item x="69"/>
        <item x="45"/>
        <item x="28"/>
        <item x="33"/>
        <item x="11"/>
        <item x="86"/>
        <item x="133"/>
        <item x="77"/>
        <item x="90"/>
        <item x="30"/>
        <item x="62"/>
        <item x="52"/>
        <item x="6"/>
        <item x="9"/>
        <item x="67"/>
        <item x="4"/>
        <item x="21"/>
        <item x="63"/>
        <item x="99"/>
        <item x="16"/>
        <item x="122"/>
        <item x="97"/>
        <item x="36"/>
        <item x="61"/>
        <item x="14"/>
        <item x="81"/>
        <item x="44"/>
        <item x="102"/>
        <item x="15"/>
        <item x="126"/>
        <item x="127"/>
        <item x="7"/>
        <item x="71"/>
        <item x="19"/>
        <item x="20"/>
        <item x="70"/>
        <item x="105"/>
        <item x="121"/>
        <item x="120"/>
        <item x="41"/>
        <item x="129"/>
        <item x="111"/>
        <item x="1"/>
        <item x="60"/>
        <item x="100"/>
        <item x="79"/>
        <item x="124"/>
        <item x="26"/>
        <item x="75"/>
        <item x="37"/>
        <item x="2"/>
        <item x="85"/>
        <item x="29"/>
        <item x="73"/>
        <item x="91"/>
        <item x="65"/>
        <item x="53"/>
        <item x="68"/>
        <item x="117"/>
        <item x="83"/>
        <item x="22"/>
        <item x="24"/>
        <item x="80"/>
        <item x="95"/>
        <item x="104"/>
        <item x="119"/>
        <item x="13"/>
        <item x="17"/>
        <item x="96"/>
        <item x="132"/>
        <item x="47"/>
        <item x="49"/>
        <item x="94"/>
        <item x="108"/>
        <item x="114"/>
        <item x="109"/>
        <item x="46"/>
        <item x="72"/>
        <item x="23"/>
        <item x="106"/>
        <item x="50"/>
        <item x="56"/>
        <item x="92"/>
        <item x="123"/>
        <item x="98"/>
        <item x="55"/>
        <item x="84"/>
        <item x="43"/>
        <item x="18"/>
        <item x="57"/>
        <item x="42"/>
        <item x="78"/>
        <item x="10"/>
        <item x="64"/>
        <item x="27"/>
        <item x="74"/>
        <item x="8"/>
        <item x="54"/>
        <item x="34"/>
        <item x="128"/>
        <item x="12"/>
        <item x="39"/>
        <item x="58"/>
        <item x="87"/>
        <item x="5"/>
        <item x="38"/>
        <item x="130"/>
        <item x="116"/>
        <item x="110"/>
        <item x="82"/>
        <item x="115"/>
        <item x="118"/>
        <item x="0"/>
        <item x="131"/>
        <item x="3"/>
        <item x="59"/>
        <item x="93"/>
        <item x="32"/>
        <item t="default"/>
      </items>
    </pivotField>
    <pivotField axis="axisRow" compact="0" outline="0" subtotalTop="0" showAll="0" includeNewItemsInFilter="1" sortType="descending">
      <items count="81">
        <item x="2"/>
        <item x="20"/>
        <item x="26"/>
        <item x="64"/>
        <item x="27"/>
        <item x="0"/>
        <item x="52"/>
        <item x="60"/>
        <item x="3"/>
        <item x="18"/>
        <item x="17"/>
        <item x="11"/>
        <item x="44"/>
        <item x="23"/>
        <item x="69"/>
        <item x="29"/>
        <item x="54"/>
        <item x="1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9"/>
        <item x="21"/>
        <item x="22"/>
        <item x="24"/>
        <item x="25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3"/>
        <item x="55"/>
        <item x="56"/>
        <item x="57"/>
        <item x="58"/>
        <item x="59"/>
        <item x="61"/>
        <item x="62"/>
        <item x="63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9"/>
        <item x="6"/>
        <item x="16"/>
        <item x="2"/>
        <item x="12"/>
        <item x="15"/>
        <item x="14"/>
        <item x="5"/>
        <item x="1"/>
        <item x="0"/>
        <item x="11"/>
        <item x="7"/>
        <item x="17"/>
        <item x="8"/>
        <item x="13"/>
        <item x="3"/>
        <item x="10"/>
        <item x="4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7">
        <item x="21"/>
        <item x="16"/>
        <item x="23"/>
        <item x="22"/>
        <item x="20"/>
        <item x="19"/>
        <item x="13"/>
        <item x="15"/>
        <item x="18"/>
        <item x="8"/>
        <item x="4"/>
        <item x="5"/>
        <item x="24"/>
        <item x="2"/>
        <item x="3"/>
        <item x="6"/>
        <item x="11"/>
        <item x="1"/>
        <item x="17"/>
        <item x="14"/>
        <item x="10"/>
        <item x="0"/>
        <item x="12"/>
        <item x="9"/>
        <item x="7"/>
        <item x="25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42">
    <i>
      <x/>
      <x v="26"/>
      <x v="24"/>
    </i>
    <i r="2">
      <x v="40"/>
    </i>
    <i t="default" r="1">
      <x v="26"/>
    </i>
    <i r="1">
      <x v="38"/>
      <x v="7"/>
    </i>
    <i r="2">
      <x v="22"/>
    </i>
    <i t="default" r="1">
      <x v="38"/>
    </i>
    <i r="1">
      <x v="33"/>
      <x v="3"/>
    </i>
    <i r="2">
      <x v="110"/>
    </i>
    <i r="2">
      <x v="113"/>
    </i>
    <i t="default" r="1">
      <x v="33"/>
    </i>
    <i r="1">
      <x v="74"/>
      <x v="74"/>
    </i>
    <i t="default" r="1">
      <x v="74"/>
    </i>
    <i r="1">
      <x v="68"/>
      <x v="100"/>
    </i>
    <i t="default" r="1">
      <x v="68"/>
    </i>
    <i t="default">
      <x/>
    </i>
    <i>
      <x v="1"/>
      <x v="24"/>
      <x v="20"/>
    </i>
    <i r="2">
      <x v="55"/>
    </i>
    <i r="2">
      <x v="114"/>
    </i>
    <i t="default" r="1">
      <x v="24"/>
    </i>
    <i r="1">
      <x v="42"/>
      <x v="60"/>
    </i>
    <i r="2">
      <x v="92"/>
    </i>
    <i t="default" r="1">
      <x v="42"/>
    </i>
    <i r="1">
      <x v="53"/>
      <x v="26"/>
    </i>
    <i r="2">
      <x v="127"/>
    </i>
    <i t="default" r="1">
      <x v="53"/>
    </i>
    <i r="1">
      <x v="46"/>
      <x v="13"/>
    </i>
    <i r="2">
      <x v="96"/>
    </i>
    <i t="default" r="1">
      <x v="46"/>
    </i>
    <i r="1">
      <x v="73"/>
      <x v="123"/>
    </i>
    <i t="default" r="1">
      <x v="73"/>
    </i>
    <i r="1">
      <x v="47"/>
      <x v="9"/>
    </i>
    <i t="default" r="1">
      <x v="47"/>
    </i>
    <i t="default">
      <x v="1"/>
    </i>
    <i>
      <x v="2"/>
      <x v="72"/>
      <x v="126"/>
    </i>
    <i t="default" r="1">
      <x v="72"/>
    </i>
    <i r="1">
      <x v="59"/>
      <x v="64"/>
    </i>
    <i t="default" r="1">
      <x v="59"/>
    </i>
    <i t="default">
      <x v="2"/>
    </i>
    <i>
      <x v="3"/>
      <x v="37"/>
      <x v="69"/>
    </i>
    <i r="2">
      <x v="121"/>
    </i>
    <i t="default" r="1">
      <x v="37"/>
    </i>
    <i r="1">
      <x v="50"/>
      <x v="118"/>
    </i>
    <i t="default" r="1">
      <x v="50"/>
    </i>
    <i r="1">
      <x v="18"/>
      <x v="31"/>
    </i>
    <i t="default" r="1">
      <x v="18"/>
    </i>
    <i r="1">
      <x v="28"/>
      <x v="35"/>
    </i>
    <i t="default" r="1">
      <x v="28"/>
    </i>
    <i t="default">
      <x v="3"/>
    </i>
    <i>
      <x v="4"/>
      <x v="57"/>
      <x v="41"/>
    </i>
    <i r="2">
      <x v="51"/>
    </i>
    <i t="default" r="1">
      <x v="57"/>
    </i>
    <i r="1">
      <x v="52"/>
      <x v="59"/>
    </i>
    <i r="2">
      <x v="115"/>
    </i>
    <i t="default" r="1">
      <x v="52"/>
    </i>
    <i r="1">
      <x v="63"/>
      <x v="119"/>
    </i>
    <i t="default" r="1">
      <x v="63"/>
    </i>
    <i r="1">
      <x v="35"/>
      <x v="133"/>
    </i>
    <i t="default" r="1">
      <x v="35"/>
    </i>
    <i t="default">
      <x v="4"/>
    </i>
    <i>
      <x v="5"/>
      <x v="58"/>
      <x v="63"/>
    </i>
    <i t="default" r="1">
      <x v="58"/>
    </i>
    <i r="1">
      <x v="77"/>
      <x v="46"/>
    </i>
    <i t="default" r="1">
      <x v="77"/>
    </i>
    <i r="1">
      <x v="60"/>
      <x v="6"/>
    </i>
    <i t="default" r="1">
      <x v="60"/>
    </i>
    <i t="default">
      <x v="5"/>
    </i>
    <i>
      <x v="6"/>
      <x v="48"/>
      <x v="39"/>
    </i>
    <i r="2">
      <x v="72"/>
    </i>
    <i r="2">
      <x v="88"/>
    </i>
    <i t="default" r="1">
      <x v="48"/>
    </i>
    <i r="1">
      <x v="41"/>
      <x v="17"/>
    </i>
    <i r="2">
      <x v="49"/>
    </i>
    <i t="default" r="1">
      <x v="41"/>
    </i>
    <i r="1">
      <x v="70"/>
      <x v="36"/>
    </i>
    <i r="2">
      <x v="95"/>
    </i>
    <i t="default" r="1">
      <x v="70"/>
    </i>
    <i r="1">
      <x v="32"/>
      <x v="70"/>
    </i>
    <i t="default" r="1">
      <x v="32"/>
    </i>
    <i r="1">
      <x v="56"/>
      <x v="97"/>
    </i>
    <i t="default" r="1">
      <x v="56"/>
    </i>
    <i r="1">
      <x v="39"/>
      <x v="106"/>
    </i>
    <i t="default" r="1">
      <x v="39"/>
    </i>
    <i r="1">
      <x v="67"/>
      <x v="37"/>
    </i>
    <i t="default" r="1">
      <x v="67"/>
    </i>
    <i t="default">
      <x v="6"/>
    </i>
    <i>
      <x v="7"/>
      <x v="49"/>
      <x v="21"/>
    </i>
    <i r="2">
      <x v="30"/>
    </i>
    <i r="2">
      <x v="67"/>
    </i>
    <i r="2">
      <x v="109"/>
    </i>
    <i r="2">
      <x v="116"/>
    </i>
    <i t="default" r="1">
      <x v="49"/>
    </i>
    <i r="1">
      <x v="23"/>
      <x v="12"/>
    </i>
    <i r="2">
      <x v="25"/>
    </i>
    <i r="2">
      <x v="29"/>
    </i>
    <i t="default" r="1">
      <x v="23"/>
    </i>
    <i r="1">
      <x v="66"/>
      <x v="84"/>
    </i>
    <i t="default" r="1">
      <x v="66"/>
    </i>
    <i r="1">
      <x v="22"/>
      <x v="112"/>
    </i>
    <i t="default" r="1">
      <x v="22"/>
    </i>
    <i t="default">
      <x v="7"/>
    </i>
    <i>
      <x v="8"/>
      <x v="29"/>
      <x v="19"/>
    </i>
    <i r="2">
      <x v="80"/>
    </i>
    <i r="2">
      <x v="83"/>
    </i>
    <i t="default" r="1">
      <x v="29"/>
    </i>
    <i r="1">
      <x v="51"/>
      <x v="131"/>
    </i>
    <i t="default" r="1">
      <x v="51"/>
    </i>
    <i r="1">
      <x v="45"/>
      <x v="87"/>
    </i>
    <i t="default" r="1">
      <x v="45"/>
    </i>
    <i r="1">
      <x v="71"/>
      <x v="91"/>
    </i>
    <i t="default" r="1">
      <x v="71"/>
    </i>
    <i r="1">
      <x v="17"/>
      <x v="58"/>
    </i>
    <i t="default" r="1">
      <x v="17"/>
    </i>
    <i r="1">
      <x v="44"/>
      <x v="4"/>
    </i>
    <i t="default" r="1">
      <x v="44"/>
    </i>
    <i t="default">
      <x v="8"/>
    </i>
    <i>
      <x v="9"/>
      <x/>
      <x v="1"/>
    </i>
    <i r="2">
      <x v="13"/>
    </i>
    <i r="2">
      <x v="32"/>
    </i>
    <i r="2">
      <x v="49"/>
    </i>
    <i r="2">
      <x v="66"/>
    </i>
    <i r="2">
      <x v="108"/>
    </i>
    <i r="2">
      <x v="111"/>
    </i>
    <i t="default" r="1">
      <x/>
    </i>
    <i r="1">
      <x v="1"/>
      <x v="57"/>
    </i>
    <i r="2">
      <x v="90"/>
    </i>
    <i r="2">
      <x v="94"/>
    </i>
    <i t="default" r="1">
      <x v="1"/>
    </i>
    <i r="1">
      <x v="3"/>
      <x v="14"/>
    </i>
    <i r="2">
      <x v="48"/>
    </i>
    <i r="2">
      <x v="54"/>
    </i>
    <i r="2">
      <x v="85"/>
    </i>
    <i t="default" r="1">
      <x v="3"/>
    </i>
    <i r="1">
      <x v="2"/>
      <x v="10"/>
    </i>
    <i r="2">
      <x v="45"/>
    </i>
    <i r="2">
      <x v="68"/>
    </i>
    <i t="default" r="1">
      <x v="2"/>
    </i>
    <i r="1">
      <x v="4"/>
      <x v="2"/>
    </i>
    <i r="2">
      <x v="34"/>
    </i>
    <i r="2">
      <x v="79"/>
    </i>
    <i t="default" r="1">
      <x v="4"/>
    </i>
    <i r="1">
      <x v="5"/>
      <x v="15"/>
    </i>
    <i r="2">
      <x v="128"/>
    </i>
    <i t="default" r="1">
      <x v="5"/>
    </i>
    <i r="1">
      <x v="7"/>
      <x v="102"/>
    </i>
    <i t="default" r="1">
      <x v="7"/>
    </i>
    <i r="1">
      <x v="8"/>
      <x v="130"/>
    </i>
    <i t="default" r="1">
      <x v="8"/>
    </i>
    <i r="1">
      <x v="6"/>
      <x v="16"/>
    </i>
    <i t="default" r="1">
      <x v="6"/>
    </i>
    <i t="default">
      <x v="9"/>
    </i>
    <i>
      <x v="10"/>
      <x v="65"/>
      <x v="98"/>
    </i>
    <i t="default" r="1">
      <x v="65"/>
    </i>
    <i r="1">
      <x v="34"/>
      <x v="18"/>
    </i>
    <i t="default" r="1">
      <x v="34"/>
    </i>
    <i t="default">
      <x v="10"/>
    </i>
    <i>
      <x v="11"/>
      <x v="9"/>
      <x v="50"/>
    </i>
    <i r="2">
      <x v="61"/>
    </i>
    <i r="2">
      <x v="89"/>
    </i>
    <i r="2">
      <x v="103"/>
    </i>
    <i r="2">
      <x v="125"/>
    </i>
    <i t="default" r="1">
      <x v="9"/>
    </i>
    <i r="1">
      <x v="11"/>
      <x v="78"/>
    </i>
    <i r="2">
      <x v="101"/>
    </i>
    <i r="2">
      <x v="116"/>
    </i>
    <i t="default" r="1">
      <x v="11"/>
    </i>
    <i r="1">
      <x v="10"/>
      <x v="8"/>
    </i>
    <i r="2">
      <x v="62"/>
    </i>
    <i r="2">
      <x v="124"/>
    </i>
    <i t="default" r="1">
      <x v="10"/>
    </i>
    <i r="1">
      <x v="13"/>
      <x v="63"/>
    </i>
    <i r="2">
      <x v="99"/>
    </i>
    <i t="default" r="1">
      <x v="13"/>
    </i>
    <i r="1">
      <x v="12"/>
      <x v="97"/>
    </i>
    <i r="2">
      <x v="105"/>
    </i>
    <i t="default" r="1">
      <x v="12"/>
    </i>
    <i r="1">
      <x v="14"/>
      <x v="52"/>
    </i>
    <i t="default" r="1">
      <x v="14"/>
    </i>
    <i r="1">
      <x v="16"/>
      <x v="93"/>
    </i>
    <i t="default" r="1">
      <x v="16"/>
    </i>
    <i r="1">
      <x v="15"/>
      <x v="38"/>
    </i>
    <i t="default" r="1">
      <x v="15"/>
    </i>
    <i t="default">
      <x v="11"/>
    </i>
    <i>
      <x v="12"/>
      <x v="79"/>
      <x v="122"/>
    </i>
    <i t="default" r="1">
      <x v="79"/>
    </i>
    <i t="default">
      <x v="12"/>
    </i>
    <i>
      <x v="13"/>
      <x v="25"/>
      <x v="82"/>
    </i>
    <i r="2">
      <x v="129"/>
    </i>
    <i t="default" r="1">
      <x v="25"/>
    </i>
    <i r="1">
      <x v="55"/>
      <x v="11"/>
    </i>
    <i t="default" r="1">
      <x v="55"/>
    </i>
    <i t="default">
      <x v="13"/>
    </i>
    <i>
      <x v="14"/>
      <x v="64"/>
      <x/>
    </i>
    <i t="default" r="1">
      <x v="64"/>
    </i>
    <i r="1">
      <x v="62"/>
      <x v="75"/>
    </i>
    <i t="default" r="1">
      <x v="62"/>
    </i>
    <i r="1">
      <x v="36"/>
      <x v="65"/>
    </i>
    <i t="default" r="1">
      <x v="36"/>
    </i>
    <i r="1">
      <x v="43"/>
      <x v="86"/>
    </i>
    <i t="default" r="1">
      <x v="43"/>
    </i>
    <i t="default">
      <x v="14"/>
    </i>
    <i>
      <x v="15"/>
      <x v="27"/>
      <x v="33"/>
    </i>
    <i r="2">
      <x v="44"/>
    </i>
    <i r="2">
      <x v="48"/>
    </i>
    <i r="2">
      <x v="73"/>
    </i>
    <i t="default" r="1">
      <x v="27"/>
    </i>
    <i r="1">
      <x v="19"/>
      <x v="120"/>
    </i>
    <i t="default" r="1">
      <x v="19"/>
    </i>
    <i r="1">
      <x v="61"/>
      <x v="23"/>
    </i>
    <i r="2">
      <x v="107"/>
    </i>
    <i t="default" r="1">
      <x v="61"/>
    </i>
    <i r="1">
      <x v="40"/>
      <x v="42"/>
    </i>
    <i r="2">
      <x v="93"/>
    </i>
    <i t="default" r="1">
      <x v="40"/>
    </i>
    <i r="1">
      <x v="54"/>
      <x v="71"/>
    </i>
    <i t="default" r="1">
      <x v="54"/>
    </i>
    <i r="1">
      <x v="69"/>
      <x v="43"/>
    </i>
    <i t="default" r="1">
      <x v="69"/>
    </i>
    <i r="1">
      <x v="20"/>
      <x v="28"/>
    </i>
    <i t="default" r="1">
      <x v="20"/>
    </i>
    <i t="default">
      <x v="15"/>
    </i>
    <i>
      <x v="16"/>
      <x v="10"/>
      <x v="104"/>
    </i>
    <i r="2">
      <x v="132"/>
    </i>
    <i t="default" r="1">
      <x v="10"/>
    </i>
    <i r="1">
      <x v="31"/>
      <x v="77"/>
    </i>
    <i t="default" r="1">
      <x v="31"/>
    </i>
    <i r="1">
      <x v="76"/>
      <x v="53"/>
    </i>
    <i t="default" r="1">
      <x v="76"/>
    </i>
    <i t="default">
      <x v="16"/>
    </i>
    <i>
      <x v="17"/>
      <x v="32"/>
      <x v="5"/>
    </i>
    <i t="default" r="1">
      <x v="32"/>
    </i>
    <i r="1">
      <x v="30"/>
      <x v="76"/>
    </i>
    <i r="2">
      <x v="117"/>
    </i>
    <i t="default" r="1">
      <x v="30"/>
    </i>
    <i r="1">
      <x v="21"/>
      <x v="27"/>
    </i>
    <i r="2">
      <x v="47"/>
    </i>
    <i t="default" r="1">
      <x v="21"/>
    </i>
    <i r="1">
      <x v="78"/>
      <x v="56"/>
    </i>
    <i t="default" r="1">
      <x v="78"/>
    </i>
    <i r="1">
      <x v="75"/>
      <x v="81"/>
    </i>
    <i t="default" r="1">
      <x v="75"/>
    </i>
    <i t="default">
      <x v="17"/>
    </i>
    <i t="grand">
      <x/>
    </i>
  </rowItems>
  <colFields count="1">
    <field x="18"/>
  </colFields>
  <col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sqref="A1:M1"/>
    </sheetView>
  </sheetViews>
  <sheetFormatPr defaultColWidth="9.09765625" defaultRowHeight="21.75"/>
  <cols>
    <col min="1" max="1" width="27.3984375" style="29" customWidth="1"/>
    <col min="2" max="2" width="7" style="29" customWidth="1"/>
    <col min="3" max="3" width="7.3984375" style="29" customWidth="1"/>
    <col min="4" max="4" width="7.59765625" style="29" customWidth="1"/>
    <col min="5" max="5" width="8" style="29" customWidth="1"/>
    <col min="6" max="6" width="7.8984375" style="29" customWidth="1"/>
    <col min="7" max="7" width="8.59765625" style="29" customWidth="1"/>
    <col min="8" max="10" width="8" style="29" customWidth="1"/>
    <col min="11" max="11" width="7.8984375" style="29" customWidth="1"/>
    <col min="12" max="12" width="7.3984375" style="29" customWidth="1"/>
    <col min="13" max="13" width="7.296875" style="29" customWidth="1"/>
    <col min="14" max="14" width="7.8984375" style="28" customWidth="1"/>
    <col min="15" max="15" width="9.09765625" style="29"/>
    <col min="16" max="16" width="12.8984375" style="29" customWidth="1"/>
    <col min="17" max="16384" width="9.09765625" style="29"/>
  </cols>
  <sheetData>
    <row r="1" spans="1:30" s="25" customFormat="1" ht="24">
      <c r="A1" s="332" t="s">
        <v>336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24"/>
    </row>
    <row r="2" spans="1:30" ht="24">
      <c r="A2" s="26"/>
      <c r="B2" s="26"/>
      <c r="C2" s="27" t="s">
        <v>631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30" ht="24">
      <c r="A3" s="30" t="s">
        <v>72</v>
      </c>
      <c r="B3" s="30" t="s">
        <v>65</v>
      </c>
      <c r="C3" s="30" t="s">
        <v>66</v>
      </c>
      <c r="D3" s="30" t="s">
        <v>47</v>
      </c>
      <c r="E3" s="30" t="s">
        <v>48</v>
      </c>
      <c r="F3" s="30" t="s">
        <v>49</v>
      </c>
      <c r="G3" s="30" t="s">
        <v>50</v>
      </c>
      <c r="H3" s="30" t="s">
        <v>51</v>
      </c>
      <c r="I3" s="30" t="s">
        <v>52</v>
      </c>
      <c r="J3" s="30" t="s">
        <v>53</v>
      </c>
      <c r="K3" s="30" t="s">
        <v>54</v>
      </c>
      <c r="L3" s="30" t="s">
        <v>55</v>
      </c>
      <c r="M3" s="30" t="s">
        <v>56</v>
      </c>
      <c r="N3" s="31" t="s">
        <v>41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4">
      <c r="A4" s="33">
        <v>2561</v>
      </c>
      <c r="B4" s="34">
        <v>5</v>
      </c>
      <c r="C4" s="34">
        <v>7</v>
      </c>
      <c r="D4" s="34">
        <v>6</v>
      </c>
      <c r="E4" s="34">
        <v>28</v>
      </c>
      <c r="F4" s="34">
        <v>184</v>
      </c>
      <c r="G4" s="34">
        <v>370</v>
      </c>
      <c r="H4" s="34">
        <v>269</v>
      </c>
      <c r="I4" s="34">
        <v>232</v>
      </c>
      <c r="J4" s="34">
        <v>132</v>
      </c>
      <c r="K4" s="34">
        <v>46</v>
      </c>
      <c r="L4" s="34">
        <v>52</v>
      </c>
      <c r="M4" s="34">
        <v>60</v>
      </c>
      <c r="N4" s="35">
        <f t="shared" ref="N4:N13" si="0">SUM(B4:M4)</f>
        <v>1391</v>
      </c>
      <c r="S4" s="36"/>
      <c r="T4" s="37"/>
    </row>
    <row r="5" spans="1:30" ht="24">
      <c r="A5" s="33">
        <v>2562</v>
      </c>
      <c r="B5" s="34">
        <v>49</v>
      </c>
      <c r="C5" s="34">
        <v>77</v>
      </c>
      <c r="D5" s="34">
        <v>82</v>
      </c>
      <c r="E5" s="34">
        <v>96</v>
      </c>
      <c r="F5" s="34">
        <v>275</v>
      </c>
      <c r="G5" s="34">
        <v>822</v>
      </c>
      <c r="H5" s="34">
        <v>863</v>
      </c>
      <c r="I5" s="34">
        <v>565</v>
      </c>
      <c r="J5" s="34">
        <v>462</v>
      </c>
      <c r="K5" s="34">
        <v>308</v>
      </c>
      <c r="L5" s="34">
        <v>142</v>
      </c>
      <c r="M5" s="34">
        <v>60</v>
      </c>
      <c r="N5" s="35">
        <f t="shared" si="0"/>
        <v>3801</v>
      </c>
      <c r="S5" s="36"/>
      <c r="T5" s="37"/>
    </row>
    <row r="6" spans="1:30" ht="24">
      <c r="A6" s="33">
        <v>2563</v>
      </c>
      <c r="B6" s="34">
        <v>59</v>
      </c>
      <c r="C6" s="34">
        <v>49</v>
      </c>
      <c r="D6" s="34">
        <v>67</v>
      </c>
      <c r="E6" s="34">
        <v>126</v>
      </c>
      <c r="F6" s="34">
        <v>207</v>
      </c>
      <c r="G6" s="34">
        <v>228</v>
      </c>
      <c r="H6" s="34">
        <v>352</v>
      </c>
      <c r="I6" s="34">
        <v>296</v>
      </c>
      <c r="J6" s="34">
        <v>171</v>
      </c>
      <c r="K6" s="34">
        <v>49</v>
      </c>
      <c r="L6" s="34">
        <v>25</v>
      </c>
      <c r="M6" s="34">
        <v>9</v>
      </c>
      <c r="N6" s="35">
        <f t="shared" si="0"/>
        <v>1638</v>
      </c>
      <c r="P6" s="36"/>
      <c r="S6" s="38"/>
      <c r="T6" s="37"/>
    </row>
    <row r="7" spans="1:30" ht="24">
      <c r="A7" s="33">
        <v>2564</v>
      </c>
      <c r="B7" s="34">
        <v>5</v>
      </c>
      <c r="C7" s="34">
        <v>3</v>
      </c>
      <c r="D7" s="34">
        <v>6</v>
      </c>
      <c r="E7" s="34">
        <v>4</v>
      </c>
      <c r="F7" s="34">
        <v>19</v>
      </c>
      <c r="G7" s="34">
        <v>49</v>
      </c>
      <c r="H7" s="34">
        <v>29</v>
      </c>
      <c r="I7" s="34">
        <v>50</v>
      </c>
      <c r="J7" s="34">
        <v>59</v>
      </c>
      <c r="K7" s="34">
        <v>44</v>
      </c>
      <c r="L7" s="34">
        <v>6</v>
      </c>
      <c r="M7" s="34">
        <v>10</v>
      </c>
      <c r="N7" s="35">
        <f t="shared" si="0"/>
        <v>284</v>
      </c>
      <c r="P7" s="36"/>
      <c r="S7" s="38"/>
      <c r="T7" s="37"/>
    </row>
    <row r="8" spans="1:30" ht="24">
      <c r="A8" s="33">
        <v>2565</v>
      </c>
      <c r="B8" s="34">
        <v>16</v>
      </c>
      <c r="C8" s="34">
        <v>10</v>
      </c>
      <c r="D8" s="34">
        <v>1</v>
      </c>
      <c r="E8" s="34">
        <v>7</v>
      </c>
      <c r="F8" s="34">
        <v>32</v>
      </c>
      <c r="G8" s="34">
        <v>167</v>
      </c>
      <c r="H8" s="34">
        <v>101</v>
      </c>
      <c r="I8" s="34">
        <v>109</v>
      </c>
      <c r="J8" s="34">
        <v>76</v>
      </c>
      <c r="K8" s="34">
        <v>43</v>
      </c>
      <c r="L8" s="34">
        <v>29</v>
      </c>
      <c r="M8" s="34">
        <v>15</v>
      </c>
      <c r="N8" s="35">
        <f t="shared" si="0"/>
        <v>606</v>
      </c>
      <c r="P8" s="38"/>
      <c r="S8" s="38"/>
      <c r="T8" s="37"/>
    </row>
    <row r="9" spans="1:30" ht="24">
      <c r="A9" s="39" t="s">
        <v>333</v>
      </c>
      <c r="B9" s="40">
        <f>MEDIAN(B4:B8)</f>
        <v>16</v>
      </c>
      <c r="C9" s="40">
        <f t="shared" ref="C9:M9" si="1">MEDIAN(C4:C8)</f>
        <v>10</v>
      </c>
      <c r="D9" s="40">
        <f t="shared" si="1"/>
        <v>6</v>
      </c>
      <c r="E9" s="40">
        <f t="shared" si="1"/>
        <v>28</v>
      </c>
      <c r="F9" s="40">
        <f t="shared" si="1"/>
        <v>184</v>
      </c>
      <c r="G9" s="40">
        <f t="shared" si="1"/>
        <v>228</v>
      </c>
      <c r="H9" s="40">
        <f t="shared" si="1"/>
        <v>269</v>
      </c>
      <c r="I9" s="40">
        <f t="shared" si="1"/>
        <v>232</v>
      </c>
      <c r="J9" s="40">
        <f t="shared" si="1"/>
        <v>132</v>
      </c>
      <c r="K9" s="40">
        <f t="shared" si="1"/>
        <v>46</v>
      </c>
      <c r="L9" s="40">
        <f t="shared" si="1"/>
        <v>29</v>
      </c>
      <c r="M9" s="40">
        <f t="shared" si="1"/>
        <v>15</v>
      </c>
      <c r="N9" s="41">
        <f>SUM(B9:M9)</f>
        <v>1195</v>
      </c>
      <c r="O9" s="42"/>
      <c r="P9" s="43"/>
      <c r="S9" s="36"/>
      <c r="T9" s="37"/>
    </row>
    <row r="10" spans="1:30" ht="24">
      <c r="A10" s="44" t="s">
        <v>0</v>
      </c>
      <c r="B10" s="45">
        <f>MIN(B4:B8)</f>
        <v>5</v>
      </c>
      <c r="C10" s="45">
        <f t="shared" ref="C10:M10" si="2">MIN(C4:C8)</f>
        <v>3</v>
      </c>
      <c r="D10" s="45">
        <f t="shared" si="2"/>
        <v>1</v>
      </c>
      <c r="E10" s="45">
        <f t="shared" si="2"/>
        <v>4</v>
      </c>
      <c r="F10" s="45">
        <f t="shared" si="2"/>
        <v>19</v>
      </c>
      <c r="G10" s="45">
        <f t="shared" si="2"/>
        <v>49</v>
      </c>
      <c r="H10" s="45">
        <f t="shared" si="2"/>
        <v>29</v>
      </c>
      <c r="I10" s="45">
        <f t="shared" si="2"/>
        <v>50</v>
      </c>
      <c r="J10" s="45">
        <f t="shared" si="2"/>
        <v>59</v>
      </c>
      <c r="K10" s="45">
        <f t="shared" si="2"/>
        <v>43</v>
      </c>
      <c r="L10" s="45">
        <f t="shared" si="2"/>
        <v>6</v>
      </c>
      <c r="M10" s="45">
        <f t="shared" si="2"/>
        <v>9</v>
      </c>
      <c r="N10" s="46">
        <f>SUM(B10:M10)</f>
        <v>277</v>
      </c>
      <c r="O10" s="37"/>
      <c r="P10" s="37"/>
      <c r="S10" s="36"/>
      <c r="T10" s="37"/>
    </row>
    <row r="11" spans="1:30" ht="24">
      <c r="A11" s="47" t="s">
        <v>74</v>
      </c>
      <c r="B11" s="48">
        <f>(P11*B9)/N9</f>
        <v>12.8</v>
      </c>
      <c r="C11" s="48">
        <f>(P11*C9)/N9</f>
        <v>8</v>
      </c>
      <c r="D11" s="48">
        <f>(P11*D9)/N9</f>
        <v>4.8</v>
      </c>
      <c r="E11" s="48">
        <f>(P11*E9)/N9</f>
        <v>22.4</v>
      </c>
      <c r="F11" s="48">
        <f>(P11*F9)/N9</f>
        <v>147.19999999999999</v>
      </c>
      <c r="G11" s="48">
        <f>(P11*G9)/N9</f>
        <v>182.4</v>
      </c>
      <c r="H11" s="48">
        <f>(P11*H9)/N9</f>
        <v>215.2</v>
      </c>
      <c r="I11" s="48">
        <f>(P11*I9)/N9</f>
        <v>185.6</v>
      </c>
      <c r="J11" s="48">
        <f>(P11*J9)/N9</f>
        <v>105.6</v>
      </c>
      <c r="K11" s="48">
        <f>(P11*K9)/N9</f>
        <v>36.799999999999997</v>
      </c>
      <c r="L11" s="48">
        <f>(P11*L9)/N9</f>
        <v>23.2</v>
      </c>
      <c r="M11" s="48">
        <f>(P11*M9)/N9</f>
        <v>12</v>
      </c>
      <c r="N11" s="49">
        <f t="shared" si="0"/>
        <v>956</v>
      </c>
      <c r="P11" s="50">
        <f>0.8*N9</f>
        <v>956</v>
      </c>
      <c r="Q11" s="51">
        <f>P11*100000/1305058</f>
        <v>73.253449271986383</v>
      </c>
      <c r="S11" s="36"/>
      <c r="T11" s="37"/>
    </row>
    <row r="12" spans="1:30" ht="24">
      <c r="A12" s="47" t="s">
        <v>334</v>
      </c>
      <c r="B12" s="48">
        <v>69</v>
      </c>
      <c r="C12" s="48">
        <v>61</v>
      </c>
      <c r="D12" s="48">
        <v>76</v>
      </c>
      <c r="E12" s="48">
        <v>95</v>
      </c>
      <c r="F12" s="48">
        <v>265</v>
      </c>
      <c r="G12" s="48">
        <v>519</v>
      </c>
      <c r="H12" s="48">
        <v>500</v>
      </c>
      <c r="I12" s="48">
        <v>488</v>
      </c>
      <c r="J12" s="48">
        <v>291</v>
      </c>
      <c r="K12" s="48">
        <v>152</v>
      </c>
      <c r="L12" s="48">
        <v>108</v>
      </c>
      <c r="M12" s="48">
        <v>68</v>
      </c>
      <c r="N12" s="49">
        <f t="shared" si="0"/>
        <v>2692</v>
      </c>
      <c r="O12" s="36"/>
      <c r="P12" s="37"/>
      <c r="Q12" s="52"/>
      <c r="S12" s="36"/>
      <c r="T12" s="37"/>
    </row>
    <row r="13" spans="1:30" s="57" customFormat="1" ht="24">
      <c r="A13" s="53">
        <v>2566</v>
      </c>
      <c r="B13" s="54">
        <v>7</v>
      </c>
      <c r="C13" s="54">
        <v>19</v>
      </c>
      <c r="D13" s="54">
        <v>28</v>
      </c>
      <c r="E13" s="54">
        <v>32</v>
      </c>
      <c r="F13" s="54">
        <v>44</v>
      </c>
      <c r="G13" s="54">
        <v>87</v>
      </c>
      <c r="H13" s="54"/>
      <c r="I13" s="53"/>
      <c r="J13" s="53"/>
      <c r="K13" s="53"/>
      <c r="L13" s="53"/>
      <c r="M13" s="53"/>
      <c r="N13" s="54">
        <f t="shared" si="0"/>
        <v>217</v>
      </c>
      <c r="O13" s="55"/>
      <c r="P13" s="56">
        <f>N9-21</f>
        <v>1174</v>
      </c>
      <c r="S13" s="55"/>
      <c r="T13" s="56"/>
    </row>
    <row r="14" spans="1:30" s="28" customFormat="1" ht="24">
      <c r="A14" s="58" t="s">
        <v>335</v>
      </c>
      <c r="B14" s="59">
        <f>B13</f>
        <v>7</v>
      </c>
      <c r="C14" s="59">
        <f>B13+C13</f>
        <v>26</v>
      </c>
      <c r="D14" s="59">
        <f>B13+C13+D13</f>
        <v>54</v>
      </c>
      <c r="E14" s="60">
        <f>SUM(B13:E13)</f>
        <v>86</v>
      </c>
      <c r="F14" s="60">
        <f>SUM(B13:F13)</f>
        <v>130</v>
      </c>
      <c r="G14" s="60">
        <f>SUM(B13:G13)</f>
        <v>217</v>
      </c>
      <c r="H14" s="60">
        <f>SUM(B13:H13)</f>
        <v>217</v>
      </c>
      <c r="I14" s="60">
        <f>SUM(B13:I13)</f>
        <v>217</v>
      </c>
      <c r="J14" s="60">
        <f>SUM(B13:J13)</f>
        <v>217</v>
      </c>
      <c r="K14" s="60">
        <f>SUM(B13:K13)</f>
        <v>217</v>
      </c>
      <c r="L14" s="60">
        <f>SUM(B13:L13)</f>
        <v>217</v>
      </c>
      <c r="M14" s="60">
        <f>SUM(B13:M13)</f>
        <v>217</v>
      </c>
      <c r="N14" s="61"/>
      <c r="P14" s="62"/>
      <c r="S14" s="36"/>
    </row>
    <row r="15" spans="1:30" s="28" customFormat="1" ht="24">
      <c r="A15" s="63"/>
      <c r="B15" s="64"/>
      <c r="C15" s="64"/>
      <c r="D15" s="65"/>
      <c r="E15" s="65"/>
      <c r="F15" s="64"/>
      <c r="G15" s="64"/>
      <c r="H15" s="64"/>
      <c r="I15" s="64"/>
      <c r="J15" s="64"/>
      <c r="K15" s="64"/>
      <c r="L15" s="64"/>
      <c r="M15" s="64"/>
      <c r="N15" s="64"/>
      <c r="P15" s="62"/>
      <c r="S15" s="36"/>
    </row>
    <row r="16" spans="1:30">
      <c r="A16" s="66" t="s">
        <v>337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36"/>
      <c r="P16" s="38"/>
      <c r="S16" s="36"/>
    </row>
    <row r="17" spans="1:19" ht="24">
      <c r="A17" s="7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P17" s="37"/>
      <c r="R17" s="36"/>
      <c r="S17" s="36"/>
    </row>
    <row r="18" spans="1:19">
      <c r="A18" s="7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S18" s="36"/>
    </row>
    <row r="19" spans="1:19">
      <c r="A19" s="71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9">
      <c r="A20" s="7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9">
      <c r="A21" s="7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9">
      <c r="A22" s="7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9">
      <c r="A23" s="71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9">
      <c r="A24" s="71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9">
      <c r="A25" s="71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9">
      <c r="A26" s="71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9">
      <c r="A27" s="71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9">
      <c r="A28" s="7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9">
      <c r="A29" s="7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9">
      <c r="A30" s="71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9">
      <c r="D31" s="333"/>
      <c r="E31" s="333"/>
      <c r="F31" s="333"/>
      <c r="G31" s="333"/>
      <c r="H31" s="333"/>
      <c r="I31" s="333"/>
      <c r="J31" s="333"/>
      <c r="K31" s="333"/>
    </row>
    <row r="32" spans="1:19">
      <c r="D32" s="333"/>
      <c r="E32" s="333"/>
      <c r="F32" s="333"/>
      <c r="G32" s="333"/>
      <c r="H32" s="333"/>
      <c r="I32" s="333"/>
      <c r="J32" s="333"/>
      <c r="K32" s="333"/>
    </row>
    <row r="33" spans="3:14">
      <c r="D33" s="72"/>
      <c r="E33" s="72"/>
      <c r="F33" s="72"/>
      <c r="G33" s="72"/>
      <c r="H33" s="72"/>
      <c r="I33" s="72"/>
      <c r="J33" s="72"/>
      <c r="K33" s="72"/>
    </row>
    <row r="37" spans="3:14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73"/>
    </row>
    <row r="38" spans="3:14">
      <c r="C38" s="32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I13" zoomScale="90" zoomScaleNormal="90" workbookViewId="0">
      <selection activeCell="W26" sqref="W26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3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7" t="s">
        <v>338</v>
      </c>
      <c r="R1" s="337" t="s">
        <v>339</v>
      </c>
      <c r="S1" s="337"/>
      <c r="T1" s="337"/>
      <c r="U1" s="337"/>
      <c r="V1" s="337"/>
      <c r="W1" s="337"/>
    </row>
    <row r="2" spans="1:26">
      <c r="B2" s="78" t="s">
        <v>632</v>
      </c>
      <c r="R2" s="79"/>
      <c r="S2" s="79"/>
      <c r="T2" s="338" t="s">
        <v>378</v>
      </c>
      <c r="U2" s="339"/>
      <c r="V2" s="339"/>
      <c r="W2" s="340"/>
    </row>
    <row r="3" spans="1:26">
      <c r="A3" s="80" t="s">
        <v>9</v>
      </c>
      <c r="B3" s="334" t="s">
        <v>43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6"/>
      <c r="N3" s="80" t="s">
        <v>41</v>
      </c>
      <c r="O3" s="80" t="s">
        <v>13</v>
      </c>
      <c r="R3" s="81" t="s">
        <v>9</v>
      </c>
      <c r="S3" s="81" t="s">
        <v>10</v>
      </c>
      <c r="T3" s="81" t="s">
        <v>11</v>
      </c>
      <c r="U3" s="81" t="s">
        <v>12</v>
      </c>
      <c r="V3" s="82" t="s">
        <v>13</v>
      </c>
      <c r="W3" s="82" t="s">
        <v>14</v>
      </c>
    </row>
    <row r="4" spans="1:26">
      <c r="A4" s="83"/>
      <c r="B4" s="84" t="s">
        <v>65</v>
      </c>
      <c r="C4" s="85" t="s">
        <v>66</v>
      </c>
      <c r="D4" s="85" t="s">
        <v>47</v>
      </c>
      <c r="E4" s="85" t="s">
        <v>48</v>
      </c>
      <c r="F4" s="85" t="s">
        <v>49</v>
      </c>
      <c r="G4" s="86" t="s">
        <v>50</v>
      </c>
      <c r="H4" s="86" t="s">
        <v>51</v>
      </c>
      <c r="I4" s="86" t="s">
        <v>52</v>
      </c>
      <c r="J4" s="86" t="s">
        <v>53</v>
      </c>
      <c r="K4" s="86" t="s">
        <v>54</v>
      </c>
      <c r="L4" s="86" t="s">
        <v>55</v>
      </c>
      <c r="M4" s="87" t="s">
        <v>56</v>
      </c>
      <c r="N4" s="88"/>
      <c r="O4" s="89" t="s">
        <v>20</v>
      </c>
      <c r="R4" s="90"/>
      <c r="S4" s="90"/>
      <c r="T4" s="90" t="s">
        <v>18</v>
      </c>
      <c r="U4" s="90" t="s">
        <v>18</v>
      </c>
      <c r="V4" s="81"/>
      <c r="W4" s="90" t="s">
        <v>19</v>
      </c>
    </row>
    <row r="5" spans="1:26">
      <c r="A5" s="91" t="s">
        <v>21</v>
      </c>
      <c r="B5" s="92">
        <v>1</v>
      </c>
      <c r="C5" s="92">
        <v>0</v>
      </c>
      <c r="D5" s="93">
        <v>2</v>
      </c>
      <c r="E5" s="92">
        <v>6</v>
      </c>
      <c r="F5" s="92">
        <v>3</v>
      </c>
      <c r="G5" s="92">
        <v>6</v>
      </c>
      <c r="H5" s="92"/>
      <c r="I5" s="92"/>
      <c r="J5" s="92"/>
      <c r="K5" s="92"/>
      <c r="L5" s="94"/>
      <c r="M5" s="92"/>
      <c r="N5" s="95">
        <f t="shared" ref="N5:N27" si="0">SUM(B5:M5)</f>
        <v>18</v>
      </c>
      <c r="O5" s="96">
        <f t="shared" ref="O5:O27" si="1">V5</f>
        <v>11.368085993254935</v>
      </c>
      <c r="R5" s="97" t="s">
        <v>340</v>
      </c>
      <c r="S5" s="98">
        <v>158338</v>
      </c>
      <c r="T5" s="99">
        <f>T6+T7</f>
        <v>18</v>
      </c>
      <c r="U5" s="100">
        <v>0</v>
      </c>
      <c r="V5" s="101">
        <f>T5*100000/S5</f>
        <v>11.368085993254935</v>
      </c>
      <c r="W5" s="102">
        <f>(U5/T5)*100</f>
        <v>0</v>
      </c>
      <c r="X5" s="103"/>
    </row>
    <row r="6" spans="1:26">
      <c r="A6" s="104" t="s">
        <v>57</v>
      </c>
      <c r="B6" s="105">
        <v>0</v>
      </c>
      <c r="C6" s="105">
        <v>0</v>
      </c>
      <c r="D6" s="105">
        <v>0</v>
      </c>
      <c r="E6" s="105">
        <v>0</v>
      </c>
      <c r="F6" s="105">
        <v>0</v>
      </c>
      <c r="G6" s="105">
        <v>1</v>
      </c>
      <c r="H6" s="105"/>
      <c r="I6" s="106"/>
      <c r="J6" s="107"/>
      <c r="K6" s="107"/>
      <c r="L6" s="107"/>
      <c r="M6" s="107"/>
      <c r="N6" s="108">
        <f t="shared" si="0"/>
        <v>1</v>
      </c>
      <c r="O6" s="109">
        <f t="shared" si="1"/>
        <v>2.8310166180675482</v>
      </c>
      <c r="R6" s="310" t="s">
        <v>341</v>
      </c>
      <c r="S6" s="111">
        <v>35323</v>
      </c>
      <c r="T6" s="112">
        <f>N6</f>
        <v>1</v>
      </c>
      <c r="U6" s="113">
        <v>0</v>
      </c>
      <c r="V6" s="114">
        <f>T6*100000/S6</f>
        <v>2.8310166180675482</v>
      </c>
      <c r="W6" s="102">
        <f t="shared" ref="W6:W26" si="2">(U6/T6)*100</f>
        <v>0</v>
      </c>
      <c r="X6" s="103"/>
    </row>
    <row r="7" spans="1:26">
      <c r="A7" s="104" t="s">
        <v>22</v>
      </c>
      <c r="B7" s="105">
        <v>1</v>
      </c>
      <c r="C7" s="105">
        <v>0</v>
      </c>
      <c r="D7" s="105">
        <v>2</v>
      </c>
      <c r="E7" s="105">
        <v>6</v>
      </c>
      <c r="F7" s="105">
        <v>3</v>
      </c>
      <c r="G7" s="105">
        <v>5</v>
      </c>
      <c r="H7" s="105"/>
      <c r="I7" s="106"/>
      <c r="J7" s="107"/>
      <c r="K7" s="107"/>
      <c r="L7" s="107"/>
      <c r="M7" s="107"/>
      <c r="N7" s="108">
        <f t="shared" si="0"/>
        <v>17</v>
      </c>
      <c r="O7" s="109">
        <f t="shared" si="1"/>
        <v>13.819452912246474</v>
      </c>
      <c r="R7" s="310" t="s">
        <v>77</v>
      </c>
      <c r="S7" s="111">
        <v>123015</v>
      </c>
      <c r="T7" s="112">
        <f t="shared" ref="T7:T26" si="3">N7</f>
        <v>17</v>
      </c>
      <c r="U7" s="113">
        <v>0</v>
      </c>
      <c r="V7" s="114">
        <f t="shared" ref="V7:V26" si="4">T7*100000/S7</f>
        <v>13.819452912246474</v>
      </c>
      <c r="W7" s="102">
        <f t="shared" si="2"/>
        <v>0</v>
      </c>
      <c r="X7" s="103"/>
      <c r="Z7" s="115"/>
    </row>
    <row r="8" spans="1:26">
      <c r="A8" s="104" t="s">
        <v>23</v>
      </c>
      <c r="B8" s="105">
        <v>1</v>
      </c>
      <c r="C8" s="105">
        <v>0</v>
      </c>
      <c r="D8" s="105">
        <v>0</v>
      </c>
      <c r="E8" s="105">
        <v>2</v>
      </c>
      <c r="F8" s="105">
        <v>5</v>
      </c>
      <c r="G8" s="105">
        <v>10</v>
      </c>
      <c r="H8" s="105"/>
      <c r="I8" s="106"/>
      <c r="J8" s="107"/>
      <c r="K8" s="107"/>
      <c r="L8" s="107"/>
      <c r="M8" s="107"/>
      <c r="N8" s="108">
        <f t="shared" si="0"/>
        <v>18</v>
      </c>
      <c r="O8" s="109">
        <f t="shared" si="1"/>
        <v>18.47309598825932</v>
      </c>
      <c r="R8" s="116" t="s">
        <v>23</v>
      </c>
      <c r="S8" s="117">
        <v>97439</v>
      </c>
      <c r="T8" s="112">
        <f t="shared" si="3"/>
        <v>18</v>
      </c>
      <c r="U8" s="118">
        <v>0</v>
      </c>
      <c r="V8" s="114">
        <f t="shared" si="4"/>
        <v>18.47309598825932</v>
      </c>
      <c r="W8" s="102">
        <f t="shared" si="2"/>
        <v>0</v>
      </c>
      <c r="X8" s="103"/>
      <c r="Z8" s="115"/>
    </row>
    <row r="9" spans="1:26">
      <c r="A9" s="104" t="s">
        <v>31</v>
      </c>
      <c r="B9" s="119">
        <v>1</v>
      </c>
      <c r="C9" s="119">
        <v>2</v>
      </c>
      <c r="D9" s="105">
        <v>2</v>
      </c>
      <c r="E9" s="119">
        <v>1</v>
      </c>
      <c r="F9" s="105">
        <v>5</v>
      </c>
      <c r="G9" s="105">
        <v>12</v>
      </c>
      <c r="H9" s="119"/>
      <c r="I9" s="106"/>
      <c r="J9" s="107"/>
      <c r="K9" s="107"/>
      <c r="L9" s="107"/>
      <c r="M9" s="107"/>
      <c r="N9" s="108">
        <f t="shared" si="0"/>
        <v>23</v>
      </c>
      <c r="O9" s="109">
        <f t="shared" si="1"/>
        <v>42.859272510435304</v>
      </c>
      <c r="R9" s="116" t="s">
        <v>31</v>
      </c>
      <c r="S9" s="117">
        <v>53664</v>
      </c>
      <c r="T9" s="112">
        <f t="shared" si="3"/>
        <v>23</v>
      </c>
      <c r="U9" s="118">
        <v>0</v>
      </c>
      <c r="V9" s="114">
        <f t="shared" si="4"/>
        <v>42.859272510435304</v>
      </c>
      <c r="W9" s="102">
        <f t="shared" si="2"/>
        <v>0</v>
      </c>
      <c r="X9" s="103"/>
      <c r="Z9" s="115"/>
    </row>
    <row r="10" spans="1:26">
      <c r="A10" s="104" t="s">
        <v>24</v>
      </c>
      <c r="B10" s="119">
        <v>0</v>
      </c>
      <c r="C10" s="119">
        <v>0</v>
      </c>
      <c r="D10" s="105">
        <v>1</v>
      </c>
      <c r="E10" s="119">
        <v>1</v>
      </c>
      <c r="F10" s="105">
        <v>10</v>
      </c>
      <c r="G10" s="105">
        <v>4</v>
      </c>
      <c r="H10" s="119"/>
      <c r="I10" s="106"/>
      <c r="J10" s="107"/>
      <c r="K10" s="107"/>
      <c r="L10" s="107"/>
      <c r="M10" s="107"/>
      <c r="N10" s="108">
        <f t="shared" si="0"/>
        <v>16</v>
      </c>
      <c r="O10" s="109">
        <f t="shared" si="1"/>
        <v>20.209420115951549</v>
      </c>
      <c r="R10" s="116" t="s">
        <v>24</v>
      </c>
      <c r="S10" s="117">
        <v>79171</v>
      </c>
      <c r="T10" s="112">
        <f t="shared" si="3"/>
        <v>16</v>
      </c>
      <c r="U10" s="118">
        <v>1</v>
      </c>
      <c r="V10" s="114">
        <f t="shared" si="4"/>
        <v>20.209420115951549</v>
      </c>
      <c r="W10" s="102">
        <f t="shared" si="2"/>
        <v>6.25</v>
      </c>
      <c r="X10" s="103"/>
      <c r="Z10" s="115"/>
    </row>
    <row r="11" spans="1:26">
      <c r="A11" s="104" t="s">
        <v>25</v>
      </c>
      <c r="B11" s="119">
        <v>1</v>
      </c>
      <c r="C11" s="119">
        <v>0</v>
      </c>
      <c r="D11" s="105">
        <v>0</v>
      </c>
      <c r="E11" s="119">
        <v>1</v>
      </c>
      <c r="F11" s="105">
        <v>0</v>
      </c>
      <c r="G11" s="105">
        <v>1</v>
      </c>
      <c r="H11" s="119"/>
      <c r="I11" s="106"/>
      <c r="J11" s="107"/>
      <c r="K11" s="107"/>
      <c r="L11" s="107"/>
      <c r="M11" s="107"/>
      <c r="N11" s="108">
        <f t="shared" si="0"/>
        <v>3</v>
      </c>
      <c r="O11" s="109">
        <f t="shared" si="1"/>
        <v>4.4675432979404626</v>
      </c>
      <c r="R11" s="116" t="s">
        <v>25</v>
      </c>
      <c r="S11" s="117">
        <v>67151</v>
      </c>
      <c r="T11" s="112">
        <f t="shared" si="3"/>
        <v>3</v>
      </c>
      <c r="U11" s="118">
        <v>0</v>
      </c>
      <c r="V11" s="114">
        <f t="shared" si="4"/>
        <v>4.4675432979404626</v>
      </c>
      <c r="W11" s="102">
        <f t="shared" si="2"/>
        <v>0</v>
      </c>
      <c r="Z11" s="115"/>
    </row>
    <row r="12" spans="1:26">
      <c r="A12" s="104" t="s">
        <v>26</v>
      </c>
      <c r="B12" s="119">
        <v>0</v>
      </c>
      <c r="C12" s="119">
        <v>1</v>
      </c>
      <c r="D12" s="105">
        <v>6</v>
      </c>
      <c r="E12" s="119">
        <v>4</v>
      </c>
      <c r="F12" s="105">
        <v>0</v>
      </c>
      <c r="G12" s="105">
        <v>5</v>
      </c>
      <c r="H12" s="119"/>
      <c r="I12" s="106"/>
      <c r="J12" s="107"/>
      <c r="K12" s="107"/>
      <c r="L12" s="107"/>
      <c r="M12" s="107"/>
      <c r="N12" s="108">
        <f t="shared" si="0"/>
        <v>16</v>
      </c>
      <c r="O12" s="109">
        <f t="shared" si="1"/>
        <v>22.49908597463228</v>
      </c>
      <c r="R12" s="116" t="s">
        <v>26</v>
      </c>
      <c r="S12" s="117">
        <v>71114</v>
      </c>
      <c r="T12" s="112">
        <f t="shared" si="3"/>
        <v>16</v>
      </c>
      <c r="U12" s="118">
        <v>0</v>
      </c>
      <c r="V12" s="114">
        <f t="shared" si="4"/>
        <v>22.49908597463228</v>
      </c>
      <c r="W12" s="102">
        <f t="shared" si="2"/>
        <v>0</v>
      </c>
      <c r="Z12" s="115"/>
    </row>
    <row r="13" spans="1:26">
      <c r="A13" s="104" t="s">
        <v>27</v>
      </c>
      <c r="B13" s="119">
        <v>0</v>
      </c>
      <c r="C13" s="119">
        <v>1</v>
      </c>
      <c r="D13" s="105">
        <v>3</v>
      </c>
      <c r="E13" s="119">
        <v>5</v>
      </c>
      <c r="F13" s="105">
        <v>6</v>
      </c>
      <c r="G13" s="105">
        <v>28</v>
      </c>
      <c r="H13" s="119"/>
      <c r="I13" s="106"/>
      <c r="J13" s="107"/>
      <c r="K13" s="107"/>
      <c r="L13" s="107"/>
      <c r="M13" s="107"/>
      <c r="N13" s="108">
        <f t="shared" si="0"/>
        <v>43</v>
      </c>
      <c r="O13" s="109">
        <f t="shared" si="1"/>
        <v>39.835470243830137</v>
      </c>
      <c r="R13" s="116" t="s">
        <v>27</v>
      </c>
      <c r="S13" s="117">
        <v>107944</v>
      </c>
      <c r="T13" s="112">
        <f t="shared" si="3"/>
        <v>43</v>
      </c>
      <c r="U13" s="118">
        <v>0</v>
      </c>
      <c r="V13" s="114">
        <f t="shared" si="4"/>
        <v>39.835470243830137</v>
      </c>
      <c r="W13" s="102">
        <f t="shared" si="2"/>
        <v>0</v>
      </c>
      <c r="Z13" s="115"/>
    </row>
    <row r="14" spans="1:26">
      <c r="A14" s="104" t="s">
        <v>34</v>
      </c>
      <c r="B14" s="119">
        <v>0</v>
      </c>
      <c r="C14" s="119">
        <v>0</v>
      </c>
      <c r="D14" s="105">
        <v>0</v>
      </c>
      <c r="E14" s="119">
        <v>3</v>
      </c>
      <c r="F14" s="105">
        <v>3</v>
      </c>
      <c r="G14" s="105">
        <v>9</v>
      </c>
      <c r="H14" s="119"/>
      <c r="I14" s="106"/>
      <c r="J14" s="107"/>
      <c r="K14" s="107"/>
      <c r="L14" s="107"/>
      <c r="M14" s="107"/>
      <c r="N14" s="108">
        <f t="shared" si="0"/>
        <v>15</v>
      </c>
      <c r="O14" s="109">
        <f t="shared" si="1"/>
        <v>25.826446280991735</v>
      </c>
      <c r="R14" s="116" t="s">
        <v>34</v>
      </c>
      <c r="S14" s="117">
        <v>58080</v>
      </c>
      <c r="T14" s="112">
        <f t="shared" si="3"/>
        <v>15</v>
      </c>
      <c r="U14" s="118">
        <v>0</v>
      </c>
      <c r="V14" s="114">
        <f t="shared" si="4"/>
        <v>25.826446280991735</v>
      </c>
      <c r="W14" s="102">
        <f t="shared" si="2"/>
        <v>0</v>
      </c>
      <c r="Z14" s="115"/>
    </row>
    <row r="15" spans="1:26">
      <c r="A15" s="104" t="s">
        <v>32</v>
      </c>
      <c r="B15" s="119">
        <v>0</v>
      </c>
      <c r="C15" s="119">
        <v>0</v>
      </c>
      <c r="D15" s="105">
        <v>0</v>
      </c>
      <c r="E15" s="119">
        <v>0</v>
      </c>
      <c r="F15" s="105">
        <v>3</v>
      </c>
      <c r="G15" s="105">
        <v>2</v>
      </c>
      <c r="H15" s="119"/>
      <c r="I15" s="106"/>
      <c r="J15" s="107"/>
      <c r="K15" s="107"/>
      <c r="L15" s="107"/>
      <c r="M15" s="107"/>
      <c r="N15" s="108">
        <f t="shared" si="0"/>
        <v>5</v>
      </c>
      <c r="O15" s="109">
        <f t="shared" si="1"/>
        <v>7.5223036302637318</v>
      </c>
      <c r="R15" s="116" t="s">
        <v>32</v>
      </c>
      <c r="S15" s="117">
        <v>66469</v>
      </c>
      <c r="T15" s="112">
        <f t="shared" si="3"/>
        <v>5</v>
      </c>
      <c r="U15" s="118">
        <v>0</v>
      </c>
      <c r="V15" s="114">
        <f t="shared" si="4"/>
        <v>7.5223036302637318</v>
      </c>
      <c r="W15" s="102">
        <f t="shared" si="2"/>
        <v>0</v>
      </c>
      <c r="Z15" s="115"/>
    </row>
    <row r="16" spans="1:26">
      <c r="A16" s="104" t="s">
        <v>28</v>
      </c>
      <c r="B16" s="119">
        <v>2</v>
      </c>
      <c r="C16" s="119">
        <v>5</v>
      </c>
      <c r="D16" s="105">
        <v>6</v>
      </c>
      <c r="E16" s="119">
        <v>4</v>
      </c>
      <c r="F16" s="105">
        <v>3</v>
      </c>
      <c r="G16" s="105">
        <v>1</v>
      </c>
      <c r="H16" s="119"/>
      <c r="I16" s="106"/>
      <c r="J16" s="107"/>
      <c r="K16" s="107"/>
      <c r="L16" s="107"/>
      <c r="M16" s="107"/>
      <c r="N16" s="108">
        <f t="shared" si="0"/>
        <v>21</v>
      </c>
      <c r="O16" s="109">
        <f t="shared" si="1"/>
        <v>17.763341538305376</v>
      </c>
      <c r="R16" s="116" t="s">
        <v>28</v>
      </c>
      <c r="S16" s="117">
        <v>118221</v>
      </c>
      <c r="T16" s="112">
        <f t="shared" si="3"/>
        <v>21</v>
      </c>
      <c r="U16" s="118">
        <v>0</v>
      </c>
      <c r="V16" s="114">
        <f t="shared" si="4"/>
        <v>17.763341538305376</v>
      </c>
      <c r="W16" s="102">
        <f t="shared" si="2"/>
        <v>0</v>
      </c>
      <c r="Z16" s="115"/>
    </row>
    <row r="17" spans="1:26">
      <c r="A17" s="104" t="s">
        <v>29</v>
      </c>
      <c r="B17" s="119">
        <v>1</v>
      </c>
      <c r="C17" s="119">
        <v>0</v>
      </c>
      <c r="D17" s="105">
        <v>1</v>
      </c>
      <c r="E17" s="119">
        <v>2</v>
      </c>
      <c r="F17" s="105">
        <v>0</v>
      </c>
      <c r="G17" s="105">
        <v>0</v>
      </c>
      <c r="H17" s="119"/>
      <c r="I17" s="106"/>
      <c r="J17" s="107"/>
      <c r="K17" s="107"/>
      <c r="L17" s="107"/>
      <c r="M17" s="107"/>
      <c r="N17" s="108">
        <f t="shared" si="0"/>
        <v>4</v>
      </c>
      <c r="O17" s="109">
        <f t="shared" si="1"/>
        <v>3.4996850283474488</v>
      </c>
      <c r="R17" s="116" t="s">
        <v>29</v>
      </c>
      <c r="S17" s="117">
        <v>114296</v>
      </c>
      <c r="T17" s="112">
        <f t="shared" si="3"/>
        <v>4</v>
      </c>
      <c r="U17" s="118">
        <v>0</v>
      </c>
      <c r="V17" s="114">
        <f t="shared" si="4"/>
        <v>3.4996850283474488</v>
      </c>
      <c r="W17" s="102">
        <f t="shared" si="2"/>
        <v>0</v>
      </c>
      <c r="Z17" s="115"/>
    </row>
    <row r="18" spans="1:26">
      <c r="A18" s="104" t="s">
        <v>33</v>
      </c>
      <c r="B18" s="119">
        <v>0</v>
      </c>
      <c r="C18" s="119">
        <v>0</v>
      </c>
      <c r="D18" s="105">
        <v>0</v>
      </c>
      <c r="E18" s="119">
        <v>0</v>
      </c>
      <c r="F18" s="105">
        <v>0</v>
      </c>
      <c r="G18" s="105">
        <v>1</v>
      </c>
      <c r="H18" s="119"/>
      <c r="I18" s="106"/>
      <c r="J18" s="107"/>
      <c r="K18" s="107"/>
      <c r="L18" s="107"/>
      <c r="M18" s="107"/>
      <c r="N18" s="108">
        <f t="shared" si="0"/>
        <v>1</v>
      </c>
      <c r="O18" s="109">
        <f t="shared" si="1"/>
        <v>4.3228288592054644</v>
      </c>
      <c r="R18" s="116" t="s">
        <v>33</v>
      </c>
      <c r="S18" s="117">
        <v>23133</v>
      </c>
      <c r="T18" s="112">
        <f t="shared" si="3"/>
        <v>1</v>
      </c>
      <c r="U18" s="118">
        <v>0</v>
      </c>
      <c r="V18" s="114">
        <f t="shared" si="4"/>
        <v>4.3228288592054644</v>
      </c>
      <c r="W18" s="102">
        <f t="shared" si="2"/>
        <v>0</v>
      </c>
      <c r="Z18" s="115"/>
    </row>
    <row r="19" spans="1:26">
      <c r="A19" s="104" t="s">
        <v>58</v>
      </c>
      <c r="B19" s="119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/>
      <c r="I19" s="106"/>
      <c r="J19" s="107"/>
      <c r="K19" s="107"/>
      <c r="L19" s="107"/>
      <c r="M19" s="107"/>
      <c r="N19" s="108">
        <f t="shared" si="0"/>
        <v>0</v>
      </c>
      <c r="O19" s="109">
        <f t="shared" si="1"/>
        <v>0</v>
      </c>
      <c r="R19" s="116" t="s">
        <v>58</v>
      </c>
      <c r="S19" s="117">
        <v>27978</v>
      </c>
      <c r="T19" s="112">
        <f t="shared" si="3"/>
        <v>0</v>
      </c>
      <c r="U19" s="118">
        <v>0</v>
      </c>
      <c r="V19" s="114">
        <f t="shared" si="4"/>
        <v>0</v>
      </c>
      <c r="W19" s="102">
        <v>0</v>
      </c>
      <c r="Z19" s="115"/>
    </row>
    <row r="20" spans="1:26">
      <c r="A20" s="104" t="s">
        <v>30</v>
      </c>
      <c r="B20" s="119">
        <v>0</v>
      </c>
      <c r="C20" s="119">
        <v>8</v>
      </c>
      <c r="D20" s="105">
        <v>1</v>
      </c>
      <c r="E20" s="119">
        <v>0</v>
      </c>
      <c r="F20" s="105">
        <v>2</v>
      </c>
      <c r="G20" s="105">
        <v>0</v>
      </c>
      <c r="H20" s="119"/>
      <c r="I20" s="106"/>
      <c r="J20" s="107"/>
      <c r="K20" s="107"/>
      <c r="L20" s="107"/>
      <c r="M20" s="107"/>
      <c r="N20" s="108">
        <f t="shared" si="0"/>
        <v>11</v>
      </c>
      <c r="O20" s="109">
        <f t="shared" si="1"/>
        <v>14.921931169201134</v>
      </c>
      <c r="R20" s="116" t="s">
        <v>30</v>
      </c>
      <c r="S20" s="117">
        <v>73717</v>
      </c>
      <c r="T20" s="112">
        <f t="shared" si="3"/>
        <v>11</v>
      </c>
      <c r="U20" s="118">
        <v>0</v>
      </c>
      <c r="V20" s="114">
        <f t="shared" si="4"/>
        <v>14.921931169201134</v>
      </c>
      <c r="W20" s="102">
        <f t="shared" si="2"/>
        <v>0</v>
      </c>
      <c r="Z20" s="115"/>
    </row>
    <row r="21" spans="1:26">
      <c r="A21" s="104" t="s">
        <v>35</v>
      </c>
      <c r="B21" s="119">
        <v>0</v>
      </c>
      <c r="C21" s="119">
        <v>0</v>
      </c>
      <c r="D21" s="105">
        <v>0</v>
      </c>
      <c r="E21" s="119">
        <v>0</v>
      </c>
      <c r="F21" s="105">
        <v>1</v>
      </c>
      <c r="G21" s="105">
        <v>6</v>
      </c>
      <c r="H21" s="119"/>
      <c r="I21" s="106"/>
      <c r="J21" s="107"/>
      <c r="K21" s="107"/>
      <c r="L21" s="107"/>
      <c r="M21" s="107"/>
      <c r="N21" s="108">
        <f t="shared" si="0"/>
        <v>7</v>
      </c>
      <c r="O21" s="109">
        <f t="shared" si="1"/>
        <v>30.232357260084651</v>
      </c>
      <c r="R21" s="116" t="s">
        <v>35</v>
      </c>
      <c r="S21" s="117">
        <v>23154</v>
      </c>
      <c r="T21" s="112">
        <f t="shared" si="3"/>
        <v>7</v>
      </c>
      <c r="U21" s="118">
        <v>0</v>
      </c>
      <c r="V21" s="114">
        <f t="shared" si="4"/>
        <v>30.232357260084651</v>
      </c>
      <c r="W21" s="102">
        <f t="shared" si="2"/>
        <v>0</v>
      </c>
      <c r="Z21" s="115"/>
    </row>
    <row r="22" spans="1:26">
      <c r="A22" s="104" t="s">
        <v>59</v>
      </c>
      <c r="B22" s="119">
        <v>0</v>
      </c>
      <c r="C22" s="119">
        <v>0</v>
      </c>
      <c r="D22" s="105">
        <v>2</v>
      </c>
      <c r="E22" s="119">
        <v>0</v>
      </c>
      <c r="F22" s="105">
        <v>1</v>
      </c>
      <c r="G22" s="105">
        <v>0</v>
      </c>
      <c r="H22" s="119"/>
      <c r="I22" s="106"/>
      <c r="J22" s="107"/>
      <c r="K22" s="107"/>
      <c r="L22" s="107"/>
      <c r="M22" s="107"/>
      <c r="N22" s="108">
        <f t="shared" si="0"/>
        <v>3</v>
      </c>
      <c r="O22" s="109">
        <f t="shared" si="1"/>
        <v>8.3409792309617146</v>
      </c>
      <c r="R22" s="120" t="s">
        <v>59</v>
      </c>
      <c r="S22" s="117">
        <v>35967</v>
      </c>
      <c r="T22" s="112">
        <f t="shared" si="3"/>
        <v>3</v>
      </c>
      <c r="U22" s="118">
        <v>0</v>
      </c>
      <c r="V22" s="114">
        <f t="shared" si="4"/>
        <v>8.3409792309617146</v>
      </c>
      <c r="W22" s="102">
        <f t="shared" si="2"/>
        <v>0</v>
      </c>
      <c r="Z22" s="115"/>
    </row>
    <row r="23" spans="1:26">
      <c r="A23" s="104" t="s">
        <v>60</v>
      </c>
      <c r="B23" s="119">
        <v>0</v>
      </c>
      <c r="C23" s="119">
        <v>0</v>
      </c>
      <c r="D23" s="105">
        <v>0</v>
      </c>
      <c r="E23" s="119">
        <v>1</v>
      </c>
      <c r="F23" s="105">
        <v>1</v>
      </c>
      <c r="G23" s="105">
        <v>0</v>
      </c>
      <c r="H23" s="119"/>
      <c r="I23" s="106"/>
      <c r="J23" s="107"/>
      <c r="K23" s="107"/>
      <c r="L23" s="107"/>
      <c r="M23" s="107"/>
      <c r="N23" s="108">
        <f t="shared" si="0"/>
        <v>2</v>
      </c>
      <c r="O23" s="109">
        <f t="shared" si="1"/>
        <v>4.4200848656294198</v>
      </c>
      <c r="R23" s="120" t="s">
        <v>60</v>
      </c>
      <c r="S23" s="117">
        <v>45248</v>
      </c>
      <c r="T23" s="112">
        <f t="shared" si="3"/>
        <v>2</v>
      </c>
      <c r="U23" s="118">
        <v>0</v>
      </c>
      <c r="V23" s="114">
        <f t="shared" si="4"/>
        <v>4.4200848656294198</v>
      </c>
      <c r="W23" s="102">
        <f t="shared" si="2"/>
        <v>0</v>
      </c>
      <c r="Z23" s="115"/>
    </row>
    <row r="24" spans="1:26">
      <c r="A24" s="104" t="s">
        <v>61</v>
      </c>
      <c r="B24" s="119">
        <v>0</v>
      </c>
      <c r="C24" s="119">
        <v>1</v>
      </c>
      <c r="D24" s="105">
        <v>2</v>
      </c>
      <c r="E24" s="119">
        <v>2</v>
      </c>
      <c r="F24" s="105">
        <v>0</v>
      </c>
      <c r="G24" s="105">
        <v>0</v>
      </c>
      <c r="H24" s="119"/>
      <c r="I24" s="106"/>
      <c r="J24" s="107"/>
      <c r="K24" s="107"/>
      <c r="L24" s="107"/>
      <c r="M24" s="107"/>
      <c r="N24" s="108">
        <f t="shared" si="0"/>
        <v>5</v>
      </c>
      <c r="O24" s="109">
        <f t="shared" si="1"/>
        <v>18.271514708569342</v>
      </c>
      <c r="R24" s="120" t="s">
        <v>61</v>
      </c>
      <c r="S24" s="117">
        <v>27365</v>
      </c>
      <c r="T24" s="112">
        <f t="shared" si="3"/>
        <v>5</v>
      </c>
      <c r="U24" s="118">
        <v>0</v>
      </c>
      <c r="V24" s="114">
        <f t="shared" si="4"/>
        <v>18.271514708569342</v>
      </c>
      <c r="W24" s="102">
        <f t="shared" si="2"/>
        <v>0</v>
      </c>
      <c r="Z24" s="115"/>
    </row>
    <row r="25" spans="1:26">
      <c r="A25" s="104" t="s">
        <v>62</v>
      </c>
      <c r="B25" s="119">
        <v>0</v>
      </c>
      <c r="C25" s="119">
        <v>0</v>
      </c>
      <c r="D25" s="105">
        <v>0</v>
      </c>
      <c r="E25" s="119">
        <v>0</v>
      </c>
      <c r="F25" s="105">
        <v>0</v>
      </c>
      <c r="G25" s="105">
        <v>0</v>
      </c>
      <c r="H25" s="119"/>
      <c r="I25" s="106"/>
      <c r="J25" s="107"/>
      <c r="K25" s="107"/>
      <c r="L25" s="107"/>
      <c r="M25" s="107"/>
      <c r="N25" s="108">
        <f t="shared" si="0"/>
        <v>0</v>
      </c>
      <c r="O25" s="109">
        <f t="shared" si="1"/>
        <v>0</v>
      </c>
      <c r="R25" s="120" t="s">
        <v>62</v>
      </c>
      <c r="S25" s="117">
        <v>24375</v>
      </c>
      <c r="T25" s="112">
        <f t="shared" si="3"/>
        <v>0</v>
      </c>
      <c r="U25" s="118">
        <v>0</v>
      </c>
      <c r="V25" s="114">
        <f t="shared" si="4"/>
        <v>0</v>
      </c>
      <c r="W25" s="102">
        <v>0</v>
      </c>
      <c r="Z25" s="115"/>
    </row>
    <row r="26" spans="1:26">
      <c r="A26" s="121" t="s">
        <v>63</v>
      </c>
      <c r="B26" s="119">
        <v>0</v>
      </c>
      <c r="C26" s="119">
        <v>1</v>
      </c>
      <c r="D26" s="119">
        <v>2</v>
      </c>
      <c r="E26" s="119">
        <v>0</v>
      </c>
      <c r="F26" s="105">
        <v>1</v>
      </c>
      <c r="G26" s="105">
        <v>2</v>
      </c>
      <c r="H26" s="119"/>
      <c r="I26" s="106"/>
      <c r="J26" s="122"/>
      <c r="K26" s="122"/>
      <c r="L26" s="122"/>
      <c r="M26" s="122"/>
      <c r="N26" s="108">
        <f t="shared" si="0"/>
        <v>6</v>
      </c>
      <c r="O26" s="123">
        <f t="shared" si="1"/>
        <v>25.874336970115142</v>
      </c>
      <c r="R26" s="124" t="s">
        <v>63</v>
      </c>
      <c r="S26" s="117">
        <v>23189</v>
      </c>
      <c r="T26" s="112">
        <f t="shared" si="3"/>
        <v>6</v>
      </c>
      <c r="U26" s="125">
        <v>0</v>
      </c>
      <c r="V26" s="114">
        <f t="shared" si="4"/>
        <v>25.874336970115142</v>
      </c>
      <c r="W26" s="102">
        <f t="shared" si="2"/>
        <v>0</v>
      </c>
      <c r="Z26" s="115"/>
    </row>
    <row r="27" spans="1:26" s="129" customFormat="1">
      <c r="A27" s="126" t="s">
        <v>64</v>
      </c>
      <c r="B27" s="127">
        <f t="shared" ref="B27:M27" si="5">SUM(B6:B26)</f>
        <v>7</v>
      </c>
      <c r="C27" s="127">
        <f t="shared" si="5"/>
        <v>19</v>
      </c>
      <c r="D27" s="127">
        <f t="shared" si="5"/>
        <v>28</v>
      </c>
      <c r="E27" s="127">
        <f t="shared" si="5"/>
        <v>32</v>
      </c>
      <c r="F27" s="127">
        <f t="shared" si="5"/>
        <v>44</v>
      </c>
      <c r="G27" s="127">
        <f t="shared" si="5"/>
        <v>87</v>
      </c>
      <c r="H27" s="127">
        <f t="shared" si="5"/>
        <v>0</v>
      </c>
      <c r="I27" s="127">
        <f t="shared" si="5"/>
        <v>0</v>
      </c>
      <c r="J27" s="127">
        <f t="shared" si="5"/>
        <v>0</v>
      </c>
      <c r="K27" s="127">
        <f t="shared" si="5"/>
        <v>0</v>
      </c>
      <c r="L27" s="127">
        <f t="shared" si="5"/>
        <v>0</v>
      </c>
      <c r="M27" s="127">
        <f t="shared" si="5"/>
        <v>0</v>
      </c>
      <c r="N27" s="127">
        <f t="shared" si="0"/>
        <v>217</v>
      </c>
      <c r="O27" s="128">
        <f t="shared" si="1"/>
        <v>16.74365920712215</v>
      </c>
      <c r="R27" s="126" t="s">
        <v>64</v>
      </c>
      <c r="S27" s="127">
        <f>SUM(S6:S26)</f>
        <v>1296013</v>
      </c>
      <c r="T27" s="127">
        <f>SUM(T6:T26)</f>
        <v>217</v>
      </c>
      <c r="U27" s="127">
        <f>SUM(U6:U26)</f>
        <v>1</v>
      </c>
      <c r="V27" s="128">
        <f>T27*100000/S27</f>
        <v>16.74365920712215</v>
      </c>
      <c r="W27" s="128">
        <f>(U27/T27)*100</f>
        <v>0.46082949308755761</v>
      </c>
    </row>
    <row r="28" spans="1:26" s="129" customFormat="1">
      <c r="A28" s="130"/>
      <c r="N28" s="77"/>
      <c r="S28" s="77" t="s">
        <v>5</v>
      </c>
      <c r="T28" s="131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B2" sqref="B2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6" customWidth="1"/>
    <col min="14" max="14" width="15.8984375" style="136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3">
      <c r="B1" s="77" t="s">
        <v>377</v>
      </c>
      <c r="M1" s="77"/>
      <c r="N1" s="309" t="s">
        <v>342</v>
      </c>
    </row>
    <row r="2" spans="1:23">
      <c r="A2" s="134"/>
      <c r="B2" s="78" t="s">
        <v>633</v>
      </c>
      <c r="C2" s="134"/>
      <c r="D2" s="134"/>
      <c r="E2" s="134"/>
      <c r="F2" s="134"/>
      <c r="G2" s="134"/>
      <c r="H2" s="134"/>
      <c r="I2" s="134"/>
      <c r="M2" s="80" t="s">
        <v>44</v>
      </c>
      <c r="N2" s="80" t="s">
        <v>10</v>
      </c>
      <c r="O2" s="80" t="s">
        <v>40</v>
      </c>
      <c r="P2" s="80" t="s">
        <v>13</v>
      </c>
      <c r="R2" s="135" t="s">
        <v>68</v>
      </c>
    </row>
    <row r="3" spans="1:23">
      <c r="A3" s="134"/>
      <c r="B3" s="23"/>
      <c r="C3" s="134"/>
      <c r="D3" s="134"/>
      <c r="E3" s="134"/>
      <c r="F3" s="134"/>
      <c r="G3" s="134"/>
      <c r="H3" s="134"/>
      <c r="I3" s="134"/>
      <c r="M3" s="85"/>
      <c r="N3" s="85"/>
      <c r="O3" s="85" t="s">
        <v>18</v>
      </c>
      <c r="P3" s="85"/>
      <c r="Q3" s="136"/>
      <c r="R3" s="136"/>
      <c r="S3" s="136"/>
      <c r="T3" s="136"/>
    </row>
    <row r="4" spans="1:23">
      <c r="A4" s="80" t="s">
        <v>9</v>
      </c>
      <c r="B4" s="80" t="s">
        <v>10</v>
      </c>
      <c r="C4" s="80" t="s">
        <v>15</v>
      </c>
      <c r="D4" s="80" t="s">
        <v>16</v>
      </c>
      <c r="E4" s="137" t="s">
        <v>41</v>
      </c>
      <c r="F4" s="137" t="s">
        <v>13</v>
      </c>
      <c r="G4" s="80" t="s">
        <v>17</v>
      </c>
      <c r="H4" s="138" t="s">
        <v>6</v>
      </c>
      <c r="I4" s="138" t="s">
        <v>13</v>
      </c>
      <c r="M4" s="139" t="s">
        <v>45</v>
      </c>
      <c r="N4" s="140">
        <v>53537</v>
      </c>
      <c r="O4" s="139">
        <v>21</v>
      </c>
      <c r="P4" s="141">
        <f t="shared" ref="P4:P10" si="0">O4*100000/N4</f>
        <v>39.225208734146477</v>
      </c>
      <c r="Q4" s="136"/>
      <c r="R4" s="142">
        <f>O4*100/O10</f>
        <v>9.67741935483871</v>
      </c>
      <c r="S4" s="143"/>
      <c r="T4" s="144"/>
    </row>
    <row r="5" spans="1:23">
      <c r="A5" s="85"/>
      <c r="B5" s="85"/>
      <c r="C5" s="85" t="s">
        <v>18</v>
      </c>
      <c r="D5" s="85" t="s">
        <v>18</v>
      </c>
      <c r="E5" s="145" t="s">
        <v>7</v>
      </c>
      <c r="F5" s="145" t="s">
        <v>7</v>
      </c>
      <c r="G5" s="85" t="s">
        <v>18</v>
      </c>
      <c r="H5" s="146" t="s">
        <v>18</v>
      </c>
      <c r="I5" s="146" t="s">
        <v>8</v>
      </c>
      <c r="L5" s="147"/>
      <c r="M5" s="139" t="s">
        <v>46</v>
      </c>
      <c r="N5" s="140">
        <v>66055</v>
      </c>
      <c r="O5" s="139">
        <v>37</v>
      </c>
      <c r="P5" s="141">
        <f t="shared" si="0"/>
        <v>56.013927787449852</v>
      </c>
      <c r="R5" s="142">
        <f>O5*100/O10</f>
        <v>17.05069124423963</v>
      </c>
      <c r="S5" s="143"/>
      <c r="T5" s="144"/>
      <c r="V5" s="148"/>
    </row>
    <row r="6" spans="1:23">
      <c r="A6" s="97" t="s">
        <v>21</v>
      </c>
      <c r="B6" s="98">
        <v>158338</v>
      </c>
      <c r="C6" s="149">
        <v>4</v>
      </c>
      <c r="D6" s="149">
        <v>0</v>
      </c>
      <c r="E6" s="150">
        <f>C6+D6</f>
        <v>4</v>
      </c>
      <c r="F6" s="151">
        <f>E6*100000/B6</f>
        <v>2.5262413318344303</v>
      </c>
      <c r="G6" s="149">
        <v>14</v>
      </c>
      <c r="H6" s="152">
        <f>C6+D6+G6</f>
        <v>18</v>
      </c>
      <c r="I6" s="153">
        <f>H6*100000/B6</f>
        <v>11.368085993254935</v>
      </c>
      <c r="L6" s="147"/>
      <c r="M6" s="139" t="s">
        <v>36</v>
      </c>
      <c r="N6" s="140">
        <v>70853</v>
      </c>
      <c r="O6" s="139">
        <v>69</v>
      </c>
      <c r="P6" s="141">
        <f t="shared" si="0"/>
        <v>97.384726123099938</v>
      </c>
      <c r="R6" s="142">
        <f>O6*100/O10</f>
        <v>31.797235023041473</v>
      </c>
      <c r="S6" s="154"/>
      <c r="T6" s="155"/>
      <c r="V6" s="148"/>
    </row>
    <row r="7" spans="1:23">
      <c r="A7" s="110" t="s">
        <v>57</v>
      </c>
      <c r="B7" s="111">
        <v>35323</v>
      </c>
      <c r="C7" s="156">
        <v>1</v>
      </c>
      <c r="D7" s="156">
        <v>0</v>
      </c>
      <c r="E7" s="157">
        <f>C7+D7</f>
        <v>1</v>
      </c>
      <c r="F7" s="158">
        <f>E7*100000/B7</f>
        <v>2.8310166180675482</v>
      </c>
      <c r="G7" s="156">
        <v>0</v>
      </c>
      <c r="H7" s="159">
        <f>C7+D7+G7</f>
        <v>1</v>
      </c>
      <c r="I7" s="160">
        <f>H7*100000/B7</f>
        <v>2.8310166180675482</v>
      </c>
      <c r="M7" s="139" t="s">
        <v>37</v>
      </c>
      <c r="N7" s="140">
        <v>157174</v>
      </c>
      <c r="O7" s="139">
        <v>50</v>
      </c>
      <c r="P7" s="141">
        <f t="shared" si="0"/>
        <v>31.811877282502195</v>
      </c>
      <c r="R7" s="142">
        <f>O7*100/O10</f>
        <v>23.041474654377879</v>
      </c>
      <c r="S7" s="143"/>
      <c r="T7" s="144"/>
      <c r="V7" s="148"/>
    </row>
    <row r="8" spans="1:23">
      <c r="A8" s="110" t="s">
        <v>22</v>
      </c>
      <c r="B8" s="111">
        <v>123015</v>
      </c>
      <c r="C8" s="156">
        <v>3</v>
      </c>
      <c r="D8" s="156">
        <v>0</v>
      </c>
      <c r="E8" s="157">
        <f t="shared" ref="E8:E27" si="1">C8+D8</f>
        <v>3</v>
      </c>
      <c r="F8" s="158">
        <f t="shared" ref="F8:F27" si="2">E8*100000/B8</f>
        <v>2.4387269845140835</v>
      </c>
      <c r="G8" s="156">
        <v>14</v>
      </c>
      <c r="H8" s="159">
        <f t="shared" ref="H8:H27" si="3">C8+D8+G8</f>
        <v>17</v>
      </c>
      <c r="I8" s="160">
        <f t="shared" ref="I8:I27" si="4">H8*100000/B8</f>
        <v>13.819452912246474</v>
      </c>
      <c r="M8" s="139" t="s">
        <v>38</v>
      </c>
      <c r="N8" s="140">
        <v>382915</v>
      </c>
      <c r="O8" s="139">
        <v>33</v>
      </c>
      <c r="P8" s="141">
        <f t="shared" si="0"/>
        <v>8.6181006228536354</v>
      </c>
      <c r="R8" s="142">
        <f>O8*100/O10</f>
        <v>15.2073732718894</v>
      </c>
      <c r="S8" s="143"/>
      <c r="T8" s="144"/>
      <c r="V8" s="148"/>
    </row>
    <row r="9" spans="1:23">
      <c r="A9" s="116" t="s">
        <v>23</v>
      </c>
      <c r="B9" s="117">
        <v>97439</v>
      </c>
      <c r="C9" s="156">
        <v>4</v>
      </c>
      <c r="D9" s="156">
        <v>0</v>
      </c>
      <c r="E9" s="157">
        <f t="shared" si="1"/>
        <v>4</v>
      </c>
      <c r="F9" s="158">
        <f t="shared" si="2"/>
        <v>4.1051324418354049</v>
      </c>
      <c r="G9" s="156">
        <v>14</v>
      </c>
      <c r="H9" s="159">
        <f t="shared" si="3"/>
        <v>18</v>
      </c>
      <c r="I9" s="160">
        <f t="shared" si="4"/>
        <v>18.47309598825932</v>
      </c>
      <c r="M9" s="139" t="s">
        <v>39</v>
      </c>
      <c r="N9" s="140">
        <v>565479</v>
      </c>
      <c r="O9" s="139">
        <v>7</v>
      </c>
      <c r="P9" s="141">
        <f t="shared" si="0"/>
        <v>1.2378885864903912</v>
      </c>
      <c r="R9" s="142">
        <f>O9*100/O10</f>
        <v>3.225806451612903</v>
      </c>
      <c r="T9" s="144"/>
      <c r="V9" s="148"/>
    </row>
    <row r="10" spans="1:23">
      <c r="A10" s="116" t="s">
        <v>31</v>
      </c>
      <c r="B10" s="117">
        <v>53664</v>
      </c>
      <c r="C10" s="156">
        <v>0</v>
      </c>
      <c r="D10" s="156">
        <v>1</v>
      </c>
      <c r="E10" s="157">
        <f t="shared" si="1"/>
        <v>1</v>
      </c>
      <c r="F10" s="158">
        <f t="shared" si="2"/>
        <v>1.8634466308884914</v>
      </c>
      <c r="G10" s="156">
        <v>22</v>
      </c>
      <c r="H10" s="159">
        <f t="shared" si="3"/>
        <v>23</v>
      </c>
      <c r="I10" s="160">
        <f t="shared" si="4"/>
        <v>42.859272510435304</v>
      </c>
      <c r="M10" s="161" t="s">
        <v>41</v>
      </c>
      <c r="N10" s="162">
        <f>SUM(N4:N9)</f>
        <v>1296013</v>
      </c>
      <c r="O10" s="162">
        <f>SUM(O4:O9)</f>
        <v>217</v>
      </c>
      <c r="P10" s="163">
        <f t="shared" si="0"/>
        <v>16.74365920712215</v>
      </c>
      <c r="R10" s="164">
        <f>SUM(R4:R9)</f>
        <v>99.999999999999986</v>
      </c>
      <c r="T10" s="144"/>
      <c r="V10" s="148"/>
    </row>
    <row r="11" spans="1:23">
      <c r="A11" s="116" t="s">
        <v>24</v>
      </c>
      <c r="B11" s="117">
        <v>79171</v>
      </c>
      <c r="C11" s="156">
        <v>5</v>
      </c>
      <c r="D11" s="156">
        <v>0</v>
      </c>
      <c r="E11" s="157">
        <f t="shared" si="1"/>
        <v>5</v>
      </c>
      <c r="F11" s="158">
        <f t="shared" si="2"/>
        <v>6.3154437862348587</v>
      </c>
      <c r="G11" s="156">
        <v>11</v>
      </c>
      <c r="H11" s="159">
        <f t="shared" si="3"/>
        <v>16</v>
      </c>
      <c r="I11" s="160">
        <f t="shared" si="4"/>
        <v>20.209420115951549</v>
      </c>
      <c r="M11" s="165"/>
      <c r="T11" s="136"/>
    </row>
    <row r="12" spans="1:23">
      <c r="A12" s="116" t="s">
        <v>25</v>
      </c>
      <c r="B12" s="117">
        <v>67151</v>
      </c>
      <c r="C12" s="156">
        <v>0</v>
      </c>
      <c r="D12" s="156">
        <v>0</v>
      </c>
      <c r="E12" s="157">
        <f t="shared" si="1"/>
        <v>0</v>
      </c>
      <c r="F12" s="158">
        <f t="shared" si="2"/>
        <v>0</v>
      </c>
      <c r="G12" s="156">
        <v>3</v>
      </c>
      <c r="H12" s="159">
        <f t="shared" si="3"/>
        <v>3</v>
      </c>
      <c r="I12" s="160">
        <f t="shared" si="4"/>
        <v>4.4675432979404626</v>
      </c>
    </row>
    <row r="13" spans="1:23">
      <c r="A13" s="116" t="s">
        <v>26</v>
      </c>
      <c r="B13" s="117">
        <v>71114</v>
      </c>
      <c r="C13" s="156">
        <v>4</v>
      </c>
      <c r="D13" s="156">
        <v>0</v>
      </c>
      <c r="E13" s="157">
        <f t="shared" si="1"/>
        <v>4</v>
      </c>
      <c r="F13" s="158">
        <f t="shared" si="2"/>
        <v>5.6247714936580699</v>
      </c>
      <c r="G13" s="156">
        <v>12</v>
      </c>
      <c r="H13" s="159">
        <f t="shared" si="3"/>
        <v>16</v>
      </c>
      <c r="I13" s="160">
        <f t="shared" si="4"/>
        <v>22.49908597463228</v>
      </c>
      <c r="M13" s="166" t="s">
        <v>69</v>
      </c>
      <c r="N13" s="166" t="s">
        <v>10</v>
      </c>
      <c r="O13" s="166" t="s">
        <v>40</v>
      </c>
      <c r="P13" s="167" t="s">
        <v>13</v>
      </c>
    </row>
    <row r="14" spans="1:23">
      <c r="A14" s="116" t="s">
        <v>27</v>
      </c>
      <c r="B14" s="117">
        <v>107944</v>
      </c>
      <c r="C14" s="156">
        <v>10</v>
      </c>
      <c r="D14" s="156">
        <v>0</v>
      </c>
      <c r="E14" s="157">
        <f t="shared" si="1"/>
        <v>10</v>
      </c>
      <c r="F14" s="158">
        <f t="shared" si="2"/>
        <v>9.2640628474023572</v>
      </c>
      <c r="G14" s="156">
        <v>33</v>
      </c>
      <c r="H14" s="159">
        <f t="shared" si="3"/>
        <v>43</v>
      </c>
      <c r="I14" s="160">
        <f t="shared" si="4"/>
        <v>39.835470243830137</v>
      </c>
      <c r="M14" s="168" t="s">
        <v>70</v>
      </c>
      <c r="N14" s="169">
        <v>641883</v>
      </c>
      <c r="O14" s="168">
        <v>115</v>
      </c>
      <c r="P14" s="141">
        <f>O14*100000/N14</f>
        <v>17.91603765795324</v>
      </c>
      <c r="R14" s="103"/>
    </row>
    <row r="15" spans="1:23">
      <c r="A15" s="116" t="s">
        <v>34</v>
      </c>
      <c r="B15" s="117">
        <v>58080</v>
      </c>
      <c r="C15" s="156">
        <v>4</v>
      </c>
      <c r="D15" s="156">
        <v>0</v>
      </c>
      <c r="E15" s="157">
        <f t="shared" si="1"/>
        <v>4</v>
      </c>
      <c r="F15" s="158">
        <f t="shared" si="2"/>
        <v>6.887052341597796</v>
      </c>
      <c r="G15" s="156">
        <v>11</v>
      </c>
      <c r="H15" s="159">
        <f t="shared" si="3"/>
        <v>15</v>
      </c>
      <c r="I15" s="160">
        <f t="shared" si="4"/>
        <v>25.826446280991735</v>
      </c>
      <c r="M15" s="168" t="s">
        <v>71</v>
      </c>
      <c r="N15" s="169">
        <v>654130</v>
      </c>
      <c r="O15" s="169">
        <f>O10-O14</f>
        <v>102</v>
      </c>
      <c r="P15" s="141">
        <f>O15*100000/N15</f>
        <v>15.593230703377005</v>
      </c>
      <c r="W15" s="20">
        <f>5/6</f>
        <v>0.83333333333333337</v>
      </c>
    </row>
    <row r="16" spans="1:23">
      <c r="A16" s="116" t="s">
        <v>32</v>
      </c>
      <c r="B16" s="117">
        <v>66469</v>
      </c>
      <c r="C16" s="156">
        <v>2</v>
      </c>
      <c r="D16" s="156">
        <v>0</v>
      </c>
      <c r="E16" s="157">
        <f t="shared" si="1"/>
        <v>2</v>
      </c>
      <c r="F16" s="158">
        <f t="shared" si="2"/>
        <v>3.008921452105493</v>
      </c>
      <c r="G16" s="156">
        <v>3</v>
      </c>
      <c r="H16" s="159">
        <f t="shared" si="3"/>
        <v>5</v>
      </c>
      <c r="I16" s="160">
        <f t="shared" si="4"/>
        <v>7.5223036302637318</v>
      </c>
      <c r="M16" s="170" t="s">
        <v>41</v>
      </c>
      <c r="N16" s="171">
        <f>N14+N15</f>
        <v>1296013</v>
      </c>
      <c r="O16" s="172">
        <f>O14+O15</f>
        <v>217</v>
      </c>
      <c r="P16" s="173">
        <f>O16*100000/N16</f>
        <v>16.74365920712215</v>
      </c>
    </row>
    <row r="17" spans="1:22">
      <c r="A17" s="116" t="s">
        <v>28</v>
      </c>
      <c r="B17" s="117">
        <v>118221</v>
      </c>
      <c r="C17" s="156">
        <v>3</v>
      </c>
      <c r="D17" s="156">
        <v>0</v>
      </c>
      <c r="E17" s="157">
        <f t="shared" si="1"/>
        <v>3</v>
      </c>
      <c r="F17" s="158">
        <f t="shared" si="2"/>
        <v>2.537620219757911</v>
      </c>
      <c r="G17" s="156">
        <v>18</v>
      </c>
      <c r="H17" s="159">
        <f t="shared" si="3"/>
        <v>21</v>
      </c>
      <c r="I17" s="160">
        <f t="shared" si="4"/>
        <v>17.763341538305376</v>
      </c>
    </row>
    <row r="18" spans="1:22">
      <c r="A18" s="116" t="s">
        <v>29</v>
      </c>
      <c r="B18" s="117">
        <v>114296</v>
      </c>
      <c r="C18" s="156">
        <v>1</v>
      </c>
      <c r="D18" s="156">
        <v>0</v>
      </c>
      <c r="E18" s="157">
        <f t="shared" si="1"/>
        <v>1</v>
      </c>
      <c r="F18" s="158">
        <f t="shared" si="2"/>
        <v>0.87492125708686219</v>
      </c>
      <c r="G18" s="156">
        <v>3</v>
      </c>
      <c r="H18" s="159">
        <f t="shared" si="3"/>
        <v>4</v>
      </c>
      <c r="I18" s="160">
        <f t="shared" si="4"/>
        <v>3.4996850283474488</v>
      </c>
      <c r="R18" s="103"/>
    </row>
    <row r="19" spans="1:22">
      <c r="A19" s="116" t="s">
        <v>33</v>
      </c>
      <c r="B19" s="117">
        <v>23133</v>
      </c>
      <c r="C19" s="156">
        <v>0</v>
      </c>
      <c r="D19" s="156">
        <v>0</v>
      </c>
      <c r="E19" s="157">
        <f t="shared" si="1"/>
        <v>0</v>
      </c>
      <c r="F19" s="158">
        <f t="shared" si="2"/>
        <v>0</v>
      </c>
      <c r="G19" s="156">
        <v>1</v>
      </c>
      <c r="H19" s="159">
        <f t="shared" si="3"/>
        <v>1</v>
      </c>
      <c r="I19" s="160">
        <f t="shared" si="4"/>
        <v>4.3228288592054644</v>
      </c>
      <c r="S19" s="174"/>
      <c r="T19" s="175"/>
      <c r="U19" s="176"/>
    </row>
    <row r="20" spans="1:22">
      <c r="A20" s="116" t="s">
        <v>58</v>
      </c>
      <c r="B20" s="117">
        <v>27978</v>
      </c>
      <c r="C20" s="156">
        <v>0</v>
      </c>
      <c r="D20" s="156">
        <v>0</v>
      </c>
      <c r="E20" s="157">
        <f t="shared" si="1"/>
        <v>0</v>
      </c>
      <c r="F20" s="158">
        <f t="shared" si="2"/>
        <v>0</v>
      </c>
      <c r="G20" s="156">
        <v>0</v>
      </c>
      <c r="H20" s="159">
        <f t="shared" si="3"/>
        <v>0</v>
      </c>
      <c r="I20" s="160">
        <f t="shared" si="4"/>
        <v>0</v>
      </c>
      <c r="S20" s="174"/>
      <c r="T20" s="175"/>
      <c r="U20" s="176"/>
    </row>
    <row r="21" spans="1:22">
      <c r="A21" s="116" t="s">
        <v>30</v>
      </c>
      <c r="B21" s="117">
        <v>73717</v>
      </c>
      <c r="C21" s="156">
        <v>7</v>
      </c>
      <c r="D21" s="156">
        <v>0</v>
      </c>
      <c r="E21" s="157">
        <f t="shared" si="1"/>
        <v>7</v>
      </c>
      <c r="F21" s="158">
        <f t="shared" si="2"/>
        <v>9.4957743804007215</v>
      </c>
      <c r="G21" s="156">
        <v>4</v>
      </c>
      <c r="H21" s="159">
        <f t="shared" si="3"/>
        <v>11</v>
      </c>
      <c r="I21" s="160">
        <f t="shared" si="4"/>
        <v>14.921931169201134</v>
      </c>
      <c r="S21" s="174"/>
      <c r="T21" s="175"/>
      <c r="U21" s="176"/>
    </row>
    <row r="22" spans="1:22">
      <c r="A22" s="116" t="s">
        <v>35</v>
      </c>
      <c r="B22" s="117">
        <v>23154</v>
      </c>
      <c r="C22" s="156">
        <v>1</v>
      </c>
      <c r="D22" s="156">
        <v>0</v>
      </c>
      <c r="E22" s="157">
        <f t="shared" si="1"/>
        <v>1</v>
      </c>
      <c r="F22" s="158">
        <f t="shared" si="2"/>
        <v>4.3189081800120928</v>
      </c>
      <c r="G22" s="156">
        <v>6</v>
      </c>
      <c r="H22" s="159">
        <f t="shared" si="3"/>
        <v>7</v>
      </c>
      <c r="I22" s="160">
        <f t="shared" si="4"/>
        <v>30.232357260084651</v>
      </c>
      <c r="S22" s="174"/>
      <c r="T22" s="175"/>
      <c r="U22" s="176"/>
    </row>
    <row r="23" spans="1:22">
      <c r="A23" s="120" t="s">
        <v>59</v>
      </c>
      <c r="B23" s="117">
        <v>35967</v>
      </c>
      <c r="C23" s="156">
        <v>1</v>
      </c>
      <c r="D23" s="156">
        <v>0</v>
      </c>
      <c r="E23" s="157">
        <f t="shared" si="1"/>
        <v>1</v>
      </c>
      <c r="F23" s="158">
        <f t="shared" si="2"/>
        <v>2.7803264103205718</v>
      </c>
      <c r="G23" s="156">
        <v>2</v>
      </c>
      <c r="H23" s="159">
        <f t="shared" si="3"/>
        <v>3</v>
      </c>
      <c r="I23" s="160">
        <f t="shared" si="4"/>
        <v>8.3409792309617146</v>
      </c>
      <c r="T23" s="174"/>
      <c r="U23" s="175"/>
      <c r="V23" s="176"/>
    </row>
    <row r="24" spans="1:22">
      <c r="A24" s="120" t="s">
        <v>60</v>
      </c>
      <c r="B24" s="117">
        <v>45248</v>
      </c>
      <c r="C24" s="156">
        <v>0</v>
      </c>
      <c r="D24" s="156">
        <v>0</v>
      </c>
      <c r="E24" s="157">
        <f t="shared" si="1"/>
        <v>0</v>
      </c>
      <c r="F24" s="158">
        <f t="shared" si="2"/>
        <v>0</v>
      </c>
      <c r="G24" s="156">
        <v>2</v>
      </c>
      <c r="H24" s="159">
        <f t="shared" si="3"/>
        <v>2</v>
      </c>
      <c r="I24" s="160">
        <f t="shared" si="4"/>
        <v>4.4200848656294198</v>
      </c>
      <c r="T24" s="174"/>
      <c r="U24" s="175"/>
      <c r="V24" s="176"/>
    </row>
    <row r="25" spans="1:22">
      <c r="A25" s="120" t="s">
        <v>61</v>
      </c>
      <c r="B25" s="117">
        <v>27365</v>
      </c>
      <c r="C25" s="156">
        <v>3</v>
      </c>
      <c r="D25" s="156">
        <v>0</v>
      </c>
      <c r="E25" s="157">
        <f t="shared" si="1"/>
        <v>3</v>
      </c>
      <c r="F25" s="158">
        <f t="shared" si="2"/>
        <v>10.962908825141604</v>
      </c>
      <c r="G25" s="156">
        <v>2</v>
      </c>
      <c r="H25" s="159">
        <f t="shared" si="3"/>
        <v>5</v>
      </c>
      <c r="I25" s="160">
        <f t="shared" si="4"/>
        <v>18.271514708569342</v>
      </c>
      <c r="T25" s="174"/>
      <c r="U25" s="175"/>
      <c r="V25" s="176"/>
    </row>
    <row r="26" spans="1:22">
      <c r="A26" s="120" t="s">
        <v>62</v>
      </c>
      <c r="B26" s="117">
        <v>24375</v>
      </c>
      <c r="C26" s="156">
        <v>0</v>
      </c>
      <c r="D26" s="156">
        <v>0</v>
      </c>
      <c r="E26" s="157">
        <f t="shared" si="1"/>
        <v>0</v>
      </c>
      <c r="F26" s="158">
        <f t="shared" si="2"/>
        <v>0</v>
      </c>
      <c r="G26" s="156">
        <v>0</v>
      </c>
      <c r="H26" s="159">
        <f t="shared" si="3"/>
        <v>0</v>
      </c>
      <c r="I26" s="160">
        <f t="shared" si="4"/>
        <v>0</v>
      </c>
      <c r="T26" s="174"/>
      <c r="U26" s="175"/>
      <c r="V26" s="176"/>
    </row>
    <row r="27" spans="1:22">
      <c r="A27" s="124" t="s">
        <v>63</v>
      </c>
      <c r="B27" s="117">
        <v>23189</v>
      </c>
      <c r="C27" s="119">
        <v>1</v>
      </c>
      <c r="D27" s="119">
        <v>0</v>
      </c>
      <c r="E27" s="157">
        <f t="shared" si="1"/>
        <v>1</v>
      </c>
      <c r="F27" s="158">
        <f t="shared" si="2"/>
        <v>4.3123894950191906</v>
      </c>
      <c r="G27" s="119">
        <v>5</v>
      </c>
      <c r="H27" s="159">
        <f t="shared" si="3"/>
        <v>6</v>
      </c>
      <c r="I27" s="160">
        <f t="shared" si="4"/>
        <v>25.874336970115142</v>
      </c>
      <c r="M27" s="135"/>
      <c r="N27" s="135"/>
      <c r="O27" s="23"/>
      <c r="P27" s="23"/>
      <c r="Q27" s="23"/>
      <c r="R27" s="23"/>
      <c r="S27" s="23"/>
      <c r="T27" s="174"/>
      <c r="U27" s="175"/>
      <c r="V27" s="176"/>
    </row>
    <row r="28" spans="1:22">
      <c r="A28" s="177" t="s">
        <v>64</v>
      </c>
      <c r="B28" s="178">
        <f>SUM(B7:B27)</f>
        <v>1296013</v>
      </c>
      <c r="C28" s="178">
        <f>SUM(C7:C27)</f>
        <v>50</v>
      </c>
      <c r="D28" s="178">
        <f>SUM(D7:D27)</f>
        <v>1</v>
      </c>
      <c r="E28" s="178">
        <f>SUM(E7:E27)</f>
        <v>51</v>
      </c>
      <c r="F28" s="179">
        <f>E28*100000/B28</f>
        <v>3.9351457122729481</v>
      </c>
      <c r="G28" s="178">
        <f>SUM(G7:G27)</f>
        <v>166</v>
      </c>
      <c r="H28" s="178">
        <f>C28+D28+G28</f>
        <v>217</v>
      </c>
      <c r="I28" s="179">
        <f>H28*100000/B28</f>
        <v>16.74365920712215</v>
      </c>
      <c r="T28" s="174"/>
      <c r="U28" s="175"/>
      <c r="V28" s="176"/>
    </row>
    <row r="29" spans="1:22">
      <c r="T29" s="174"/>
      <c r="U29" s="175"/>
      <c r="V29" s="176"/>
    </row>
    <row r="30" spans="1:22">
      <c r="A30" s="23"/>
      <c r="T30" s="174"/>
      <c r="U30" s="175"/>
      <c r="V30" s="176"/>
    </row>
    <row r="31" spans="1:22">
      <c r="A31" s="23"/>
      <c r="T31" s="174"/>
      <c r="U31" s="175"/>
      <c r="V31" s="176"/>
    </row>
    <row r="32" spans="1:22">
      <c r="T32" s="174"/>
      <c r="U32" s="175"/>
      <c r="V32" s="176"/>
    </row>
    <row r="33" spans="20:22">
      <c r="T33" s="174"/>
      <c r="U33" s="175"/>
      <c r="V33" s="176"/>
    </row>
    <row r="34" spans="20:22">
      <c r="T34" s="174"/>
      <c r="U34" s="175"/>
      <c r="V34" s="176"/>
    </row>
    <row r="35" spans="20:22">
      <c r="T35" s="174"/>
      <c r="U35" s="175"/>
      <c r="V35" s="176"/>
    </row>
    <row r="36" spans="20:22">
      <c r="T36" s="174"/>
      <c r="U36" s="175"/>
      <c r="V36" s="176"/>
    </row>
    <row r="37" spans="20:22">
      <c r="T37" s="174"/>
      <c r="U37" s="175"/>
      <c r="V37" s="176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8" workbookViewId="0">
      <selection activeCell="C31" sqref="C31:AA31"/>
    </sheetView>
  </sheetViews>
  <sheetFormatPr defaultColWidth="8.8984375" defaultRowHeight="27.75"/>
  <cols>
    <col min="1" max="1" width="18.09765625" style="20" customWidth="1"/>
    <col min="2" max="2" width="10.8984375" style="136" customWidth="1"/>
    <col min="3" max="21" width="9.09765625" style="136" customWidth="1"/>
    <col min="22" max="16384" width="8.8984375" style="20"/>
  </cols>
  <sheetData>
    <row r="1" spans="1:54">
      <c r="A1" s="77" t="s">
        <v>343</v>
      </c>
    </row>
    <row r="2" spans="1:54">
      <c r="A2" s="77"/>
      <c r="B2" s="183"/>
      <c r="C2" s="78" t="s">
        <v>632</v>
      </c>
      <c r="D2" s="135"/>
    </row>
    <row r="3" spans="1:54">
      <c r="A3" s="184" t="s">
        <v>9</v>
      </c>
      <c r="B3" s="185"/>
      <c r="C3" s="186"/>
      <c r="D3" s="186"/>
      <c r="E3" s="186"/>
      <c r="F3" s="187" t="s">
        <v>67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9"/>
    </row>
    <row r="4" spans="1:54">
      <c r="A4" s="190"/>
      <c r="B4" s="191" t="s">
        <v>41</v>
      </c>
      <c r="C4" s="192" t="s">
        <v>94</v>
      </c>
      <c r="D4" s="192" t="s">
        <v>95</v>
      </c>
      <c r="E4" s="192" t="s">
        <v>96</v>
      </c>
      <c r="F4" s="192" t="s">
        <v>97</v>
      </c>
      <c r="G4" s="192" t="s">
        <v>98</v>
      </c>
      <c r="H4" s="192" t="s">
        <v>99</v>
      </c>
      <c r="I4" s="192" t="s">
        <v>100</v>
      </c>
      <c r="J4" s="192" t="s">
        <v>101</v>
      </c>
      <c r="K4" s="192" t="s">
        <v>102</v>
      </c>
      <c r="L4" s="192" t="s">
        <v>103</v>
      </c>
      <c r="M4" s="192" t="s">
        <v>104</v>
      </c>
      <c r="N4" s="192" t="s">
        <v>105</v>
      </c>
      <c r="O4" s="192" t="s">
        <v>106</v>
      </c>
      <c r="P4" s="192" t="s">
        <v>107</v>
      </c>
      <c r="Q4" s="192" t="s">
        <v>108</v>
      </c>
      <c r="R4" s="192" t="s">
        <v>109</v>
      </c>
      <c r="S4" s="192" t="s">
        <v>110</v>
      </c>
      <c r="T4" s="192" t="s">
        <v>111</v>
      </c>
      <c r="U4" s="192" t="s">
        <v>112</v>
      </c>
      <c r="V4" s="192" t="s">
        <v>113</v>
      </c>
      <c r="W4" s="192" t="s">
        <v>114</v>
      </c>
      <c r="X4" s="192" t="s">
        <v>115</v>
      </c>
      <c r="Y4" s="192" t="s">
        <v>116</v>
      </c>
      <c r="Z4" s="192" t="s">
        <v>117</v>
      </c>
      <c r="AA4" s="192" t="s">
        <v>118</v>
      </c>
      <c r="AB4" s="192" t="s">
        <v>119</v>
      </c>
      <c r="AC4" s="192" t="s">
        <v>120</v>
      </c>
      <c r="AD4" s="192" t="s">
        <v>121</v>
      </c>
      <c r="AE4" s="192" t="s">
        <v>122</v>
      </c>
      <c r="AF4" s="192" t="s">
        <v>123</v>
      </c>
      <c r="AG4" s="192" t="s">
        <v>124</v>
      </c>
      <c r="AH4" s="192" t="s">
        <v>125</v>
      </c>
      <c r="AI4" s="192" t="s">
        <v>126</v>
      </c>
      <c r="AJ4" s="192" t="s">
        <v>127</v>
      </c>
      <c r="AK4" s="192" t="s">
        <v>128</v>
      </c>
      <c r="AL4" s="192" t="s">
        <v>129</v>
      </c>
      <c r="AM4" s="192" t="s">
        <v>130</v>
      </c>
      <c r="AN4" s="192" t="s">
        <v>131</v>
      </c>
      <c r="AO4" s="192" t="s">
        <v>132</v>
      </c>
      <c r="AP4" s="192" t="s">
        <v>133</v>
      </c>
      <c r="AQ4" s="192" t="s">
        <v>134</v>
      </c>
      <c r="AR4" s="192" t="s">
        <v>135</v>
      </c>
      <c r="AS4" s="192" t="s">
        <v>136</v>
      </c>
      <c r="AT4" s="192" t="s">
        <v>137</v>
      </c>
      <c r="AU4" s="192" t="s">
        <v>138</v>
      </c>
      <c r="AV4" s="192" t="s">
        <v>139</v>
      </c>
      <c r="AW4" s="192" t="s">
        <v>140</v>
      </c>
      <c r="AX4" s="192" t="s">
        <v>141</v>
      </c>
      <c r="AY4" s="192" t="s">
        <v>142</v>
      </c>
      <c r="AZ4" s="192" t="s">
        <v>143</v>
      </c>
      <c r="BA4" s="192" t="s">
        <v>144</v>
      </c>
      <c r="BB4" s="192" t="s">
        <v>145</v>
      </c>
    </row>
    <row r="5" spans="1:54">
      <c r="A5" s="193" t="s">
        <v>21</v>
      </c>
      <c r="B5" s="126">
        <f>SUM(C5:BB5)</f>
        <v>18</v>
      </c>
      <c r="C5" s="139">
        <v>0</v>
      </c>
      <c r="D5" s="139">
        <v>0</v>
      </c>
      <c r="E5" s="139">
        <v>0</v>
      </c>
      <c r="F5" s="139">
        <v>1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>
        <v>0</v>
      </c>
      <c r="M5" s="139">
        <v>1</v>
      </c>
      <c r="N5" s="139">
        <v>0</v>
      </c>
      <c r="O5" s="139">
        <v>1</v>
      </c>
      <c r="P5" s="139">
        <v>2</v>
      </c>
      <c r="Q5" s="139">
        <v>2</v>
      </c>
      <c r="R5" s="139">
        <v>2</v>
      </c>
      <c r="S5" s="139">
        <v>0</v>
      </c>
      <c r="T5" s="139">
        <v>1</v>
      </c>
      <c r="U5" s="139">
        <v>0</v>
      </c>
      <c r="V5" s="139">
        <v>1</v>
      </c>
      <c r="W5" s="139">
        <v>1</v>
      </c>
      <c r="X5" s="139">
        <v>0</v>
      </c>
      <c r="Y5" s="139">
        <v>1</v>
      </c>
      <c r="Z5" s="139">
        <v>2</v>
      </c>
      <c r="AA5" s="139">
        <v>3</v>
      </c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</row>
    <row r="6" spans="1:54">
      <c r="A6" s="194" t="s">
        <v>23</v>
      </c>
      <c r="B6" s="126">
        <f t="shared" ref="B6:B24" si="0">SUM(C6:BB6)</f>
        <v>18</v>
      </c>
      <c r="C6" s="139">
        <v>0</v>
      </c>
      <c r="D6" s="139">
        <v>1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>
        <v>1</v>
      </c>
      <c r="R6" s="139">
        <v>0</v>
      </c>
      <c r="S6" s="139">
        <v>1</v>
      </c>
      <c r="T6" s="139">
        <v>0</v>
      </c>
      <c r="U6" s="139">
        <v>1</v>
      </c>
      <c r="V6" s="139">
        <v>0</v>
      </c>
      <c r="W6" s="139">
        <v>3</v>
      </c>
      <c r="X6" s="139">
        <v>1</v>
      </c>
      <c r="Y6" s="139">
        <v>4</v>
      </c>
      <c r="Z6" s="139">
        <v>3</v>
      </c>
      <c r="AA6" s="139">
        <v>3</v>
      </c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</row>
    <row r="7" spans="1:54">
      <c r="A7" s="194" t="s">
        <v>31</v>
      </c>
      <c r="B7" s="126">
        <f t="shared" si="0"/>
        <v>23</v>
      </c>
      <c r="C7" s="139">
        <v>1</v>
      </c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1</v>
      </c>
      <c r="J7" s="139">
        <v>1</v>
      </c>
      <c r="K7" s="139">
        <v>0</v>
      </c>
      <c r="L7" s="139">
        <v>1</v>
      </c>
      <c r="M7" s="139">
        <v>1</v>
      </c>
      <c r="N7" s="139">
        <v>0</v>
      </c>
      <c r="O7" s="139">
        <v>0</v>
      </c>
      <c r="P7" s="139">
        <v>0</v>
      </c>
      <c r="Q7" s="139">
        <v>0</v>
      </c>
      <c r="R7" s="139">
        <v>1</v>
      </c>
      <c r="S7" s="139">
        <v>0</v>
      </c>
      <c r="T7" s="139">
        <v>1</v>
      </c>
      <c r="U7" s="139">
        <v>0</v>
      </c>
      <c r="V7" s="139">
        <v>2</v>
      </c>
      <c r="W7" s="139">
        <v>2</v>
      </c>
      <c r="X7" s="139">
        <v>0</v>
      </c>
      <c r="Y7" s="139">
        <v>1</v>
      </c>
      <c r="Z7" s="139">
        <v>7</v>
      </c>
      <c r="AA7" s="139">
        <v>4</v>
      </c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</row>
    <row r="8" spans="1:54">
      <c r="A8" s="194" t="s">
        <v>24</v>
      </c>
      <c r="B8" s="126">
        <f t="shared" si="0"/>
        <v>16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1</v>
      </c>
      <c r="Q8" s="139">
        <v>0</v>
      </c>
      <c r="R8" s="139">
        <v>0</v>
      </c>
      <c r="S8" s="139">
        <v>1</v>
      </c>
      <c r="T8" s="139">
        <v>2</v>
      </c>
      <c r="U8" s="139">
        <v>1</v>
      </c>
      <c r="V8" s="139">
        <v>2</v>
      </c>
      <c r="W8" s="139">
        <v>3</v>
      </c>
      <c r="X8" s="139">
        <v>2</v>
      </c>
      <c r="Y8" s="139">
        <v>0</v>
      </c>
      <c r="Z8" s="139">
        <v>2</v>
      </c>
      <c r="AA8" s="139">
        <v>2</v>
      </c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</row>
    <row r="9" spans="1:54">
      <c r="A9" s="194" t="s">
        <v>25</v>
      </c>
      <c r="B9" s="126">
        <f t="shared" si="0"/>
        <v>3</v>
      </c>
      <c r="C9" s="139">
        <v>0</v>
      </c>
      <c r="D9" s="139">
        <v>0</v>
      </c>
      <c r="E9" s="139">
        <v>1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1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9">
        <v>0</v>
      </c>
      <c r="Y9" s="139">
        <v>0</v>
      </c>
      <c r="Z9" s="139">
        <v>1</v>
      </c>
      <c r="AA9" s="139">
        <v>0</v>
      </c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</row>
    <row r="10" spans="1:54">
      <c r="A10" s="194" t="s">
        <v>26</v>
      </c>
      <c r="B10" s="126">
        <f t="shared" si="0"/>
        <v>16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1</v>
      </c>
      <c r="L10" s="139">
        <v>0</v>
      </c>
      <c r="M10" s="139">
        <v>0</v>
      </c>
      <c r="N10" s="139">
        <v>4</v>
      </c>
      <c r="O10" s="139">
        <v>1</v>
      </c>
      <c r="P10" s="139">
        <v>2</v>
      </c>
      <c r="Q10" s="139">
        <v>2</v>
      </c>
      <c r="R10" s="139">
        <v>1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1</v>
      </c>
      <c r="Z10" s="139">
        <v>0</v>
      </c>
      <c r="AA10" s="139">
        <v>4</v>
      </c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</row>
    <row r="11" spans="1:54">
      <c r="A11" s="194" t="s">
        <v>27</v>
      </c>
      <c r="B11" s="126">
        <f t="shared" si="0"/>
        <v>43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1</v>
      </c>
      <c r="J11" s="139">
        <v>0</v>
      </c>
      <c r="K11" s="139">
        <v>0</v>
      </c>
      <c r="L11" s="139">
        <v>0</v>
      </c>
      <c r="M11" s="139">
        <v>0</v>
      </c>
      <c r="N11" s="139">
        <v>1</v>
      </c>
      <c r="O11" s="139">
        <v>1</v>
      </c>
      <c r="P11" s="139">
        <v>4</v>
      </c>
      <c r="Q11" s="139">
        <v>1</v>
      </c>
      <c r="R11" s="139">
        <v>1</v>
      </c>
      <c r="S11" s="139">
        <v>0</v>
      </c>
      <c r="T11" s="139">
        <v>0</v>
      </c>
      <c r="U11" s="139">
        <v>0</v>
      </c>
      <c r="V11" s="139">
        <v>3</v>
      </c>
      <c r="W11" s="139">
        <v>0</v>
      </c>
      <c r="X11" s="139">
        <v>4</v>
      </c>
      <c r="Y11" s="139">
        <v>6</v>
      </c>
      <c r="Z11" s="139">
        <v>7</v>
      </c>
      <c r="AA11" s="139">
        <v>14</v>
      </c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</row>
    <row r="12" spans="1:54">
      <c r="A12" s="194" t="s">
        <v>34</v>
      </c>
      <c r="B12" s="126">
        <f t="shared" si="0"/>
        <v>15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1</v>
      </c>
      <c r="S12" s="139">
        <v>2</v>
      </c>
      <c r="T12" s="139">
        <v>1</v>
      </c>
      <c r="U12" s="139">
        <v>2</v>
      </c>
      <c r="V12" s="139">
        <v>0</v>
      </c>
      <c r="W12" s="139">
        <v>0</v>
      </c>
      <c r="X12" s="139">
        <v>0</v>
      </c>
      <c r="Y12" s="139">
        <v>3</v>
      </c>
      <c r="Z12" s="139">
        <v>3</v>
      </c>
      <c r="AA12" s="139">
        <v>3</v>
      </c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</row>
    <row r="13" spans="1:54">
      <c r="A13" s="194" t="s">
        <v>32</v>
      </c>
      <c r="B13" s="126">
        <f t="shared" si="0"/>
        <v>5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1</v>
      </c>
      <c r="W13" s="139">
        <v>2</v>
      </c>
      <c r="X13" s="139">
        <v>0</v>
      </c>
      <c r="Y13" s="139">
        <v>0</v>
      </c>
      <c r="Z13" s="139">
        <v>2</v>
      </c>
      <c r="AA13" s="139">
        <v>0</v>
      </c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</row>
    <row r="14" spans="1:54">
      <c r="A14" s="194" t="s">
        <v>28</v>
      </c>
      <c r="B14" s="126">
        <f t="shared" si="0"/>
        <v>21</v>
      </c>
      <c r="C14" s="139">
        <v>1</v>
      </c>
      <c r="D14" s="139">
        <v>0</v>
      </c>
      <c r="E14" s="139">
        <v>0</v>
      </c>
      <c r="F14" s="139">
        <v>1</v>
      </c>
      <c r="G14" s="139">
        <v>1</v>
      </c>
      <c r="H14" s="139">
        <v>1</v>
      </c>
      <c r="I14" s="139">
        <v>3</v>
      </c>
      <c r="J14" s="139">
        <v>0</v>
      </c>
      <c r="K14" s="139">
        <v>0</v>
      </c>
      <c r="L14" s="139">
        <v>1</v>
      </c>
      <c r="M14" s="139">
        <v>1</v>
      </c>
      <c r="N14" s="139">
        <v>3</v>
      </c>
      <c r="O14" s="139">
        <v>1</v>
      </c>
      <c r="P14" s="139">
        <v>1</v>
      </c>
      <c r="Q14" s="139">
        <v>1</v>
      </c>
      <c r="R14" s="139">
        <v>1</v>
      </c>
      <c r="S14" s="139">
        <v>1</v>
      </c>
      <c r="T14" s="139">
        <v>0</v>
      </c>
      <c r="U14" s="139">
        <v>0</v>
      </c>
      <c r="V14" s="139">
        <v>1</v>
      </c>
      <c r="W14" s="139">
        <v>0</v>
      </c>
      <c r="X14" s="139">
        <v>2</v>
      </c>
      <c r="Y14" s="139">
        <v>0</v>
      </c>
      <c r="Z14" s="139">
        <v>0</v>
      </c>
      <c r="AA14" s="139">
        <v>1</v>
      </c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</row>
    <row r="15" spans="1:54">
      <c r="A15" s="194" t="s">
        <v>29</v>
      </c>
      <c r="B15" s="126">
        <f t="shared" si="0"/>
        <v>4</v>
      </c>
      <c r="C15" s="139">
        <v>0</v>
      </c>
      <c r="D15" s="139">
        <v>0</v>
      </c>
      <c r="E15" s="139">
        <v>1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1</v>
      </c>
      <c r="P15" s="139">
        <v>0</v>
      </c>
      <c r="Q15" s="139">
        <v>1</v>
      </c>
      <c r="R15" s="139">
        <v>0</v>
      </c>
      <c r="S15" s="139">
        <v>1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</row>
    <row r="16" spans="1:54">
      <c r="A16" s="194" t="s">
        <v>33</v>
      </c>
      <c r="B16" s="126">
        <f t="shared" si="0"/>
        <v>1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1</v>
      </c>
      <c r="Z16" s="139">
        <v>0</v>
      </c>
      <c r="AA16" s="139">
        <v>0</v>
      </c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</row>
    <row r="17" spans="1:55">
      <c r="A17" s="194" t="s">
        <v>58</v>
      </c>
      <c r="B17" s="126">
        <f t="shared" si="0"/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</row>
    <row r="18" spans="1:55">
      <c r="A18" s="194" t="s">
        <v>30</v>
      </c>
      <c r="B18" s="126">
        <f t="shared" si="0"/>
        <v>11</v>
      </c>
      <c r="C18" s="139">
        <v>0</v>
      </c>
      <c r="D18" s="139">
        <v>0</v>
      </c>
      <c r="E18" s="139">
        <v>0</v>
      </c>
      <c r="F18" s="139">
        <v>0</v>
      </c>
      <c r="G18" s="139">
        <v>1</v>
      </c>
      <c r="H18" s="139">
        <v>1</v>
      </c>
      <c r="I18" s="139">
        <v>2</v>
      </c>
      <c r="J18" s="139">
        <v>3</v>
      </c>
      <c r="K18" s="139">
        <v>1</v>
      </c>
      <c r="L18" s="139">
        <v>0</v>
      </c>
      <c r="M18" s="139">
        <v>0</v>
      </c>
      <c r="N18" s="139">
        <v>1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1</v>
      </c>
      <c r="V18" s="139">
        <v>1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</row>
    <row r="19" spans="1:55">
      <c r="A19" s="194" t="s">
        <v>35</v>
      </c>
      <c r="B19" s="126">
        <f t="shared" si="0"/>
        <v>7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1</v>
      </c>
      <c r="W19" s="139">
        <v>0</v>
      </c>
      <c r="X19" s="139">
        <v>0</v>
      </c>
      <c r="Y19" s="139">
        <v>1</v>
      </c>
      <c r="Z19" s="139">
        <v>1</v>
      </c>
      <c r="AA19" s="139">
        <v>4</v>
      </c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</row>
    <row r="20" spans="1:55">
      <c r="A20" s="194" t="s">
        <v>59</v>
      </c>
      <c r="B20" s="126">
        <f t="shared" si="0"/>
        <v>3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2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1</v>
      </c>
      <c r="X20" s="139">
        <v>0</v>
      </c>
      <c r="Y20" s="139">
        <v>0</v>
      </c>
      <c r="Z20" s="139">
        <v>0</v>
      </c>
      <c r="AA20" s="139">
        <v>0</v>
      </c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</row>
    <row r="21" spans="1:55">
      <c r="A21" s="194" t="s">
        <v>60</v>
      </c>
      <c r="B21" s="126">
        <f t="shared" si="0"/>
        <v>2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1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1</v>
      </c>
      <c r="Y21" s="139">
        <v>0</v>
      </c>
      <c r="Z21" s="139">
        <v>0</v>
      </c>
      <c r="AA21" s="139">
        <v>0</v>
      </c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</row>
    <row r="22" spans="1:55">
      <c r="A22" s="194" t="s">
        <v>61</v>
      </c>
      <c r="B22" s="126">
        <f t="shared" si="0"/>
        <v>5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1</v>
      </c>
      <c r="K22" s="139">
        <v>0</v>
      </c>
      <c r="L22" s="139">
        <v>1</v>
      </c>
      <c r="M22" s="139">
        <v>1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1</v>
      </c>
      <c r="T22" s="139">
        <v>1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</row>
    <row r="23" spans="1:55">
      <c r="A23" s="194" t="s">
        <v>62</v>
      </c>
      <c r="B23" s="126">
        <f t="shared" si="0"/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  <c r="Y23" s="139">
        <v>0</v>
      </c>
      <c r="Z23" s="139">
        <v>0</v>
      </c>
      <c r="AA23" s="139">
        <v>0</v>
      </c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</row>
    <row r="24" spans="1:55">
      <c r="A24" s="194" t="s">
        <v>63</v>
      </c>
      <c r="B24" s="126">
        <f t="shared" si="0"/>
        <v>6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1</v>
      </c>
      <c r="J24" s="139">
        <v>0</v>
      </c>
      <c r="K24" s="139">
        <v>0</v>
      </c>
      <c r="L24" s="139">
        <v>0</v>
      </c>
      <c r="M24" s="139">
        <v>0</v>
      </c>
      <c r="N24" s="139">
        <v>2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1</v>
      </c>
      <c r="V24" s="139">
        <v>0</v>
      </c>
      <c r="W24" s="139">
        <v>0</v>
      </c>
      <c r="X24" s="139">
        <v>0</v>
      </c>
      <c r="Y24" s="139">
        <v>2</v>
      </c>
      <c r="Z24" s="139">
        <v>0</v>
      </c>
      <c r="AA24" s="139">
        <v>0</v>
      </c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</row>
    <row r="25" spans="1:55" s="197" customFormat="1">
      <c r="A25" s="195" t="s">
        <v>64</v>
      </c>
      <c r="B25" s="196">
        <f>SUM(B5:B24)</f>
        <v>217</v>
      </c>
      <c r="C25" s="196">
        <f t="shared" ref="C25:R25" si="1">SUM(C5:C24)</f>
        <v>2</v>
      </c>
      <c r="D25" s="196">
        <f t="shared" si="1"/>
        <v>1</v>
      </c>
      <c r="E25" s="196">
        <f t="shared" si="1"/>
        <v>2</v>
      </c>
      <c r="F25" s="196">
        <f t="shared" si="1"/>
        <v>2</v>
      </c>
      <c r="G25" s="196">
        <f t="shared" si="1"/>
        <v>2</v>
      </c>
      <c r="H25" s="196">
        <f t="shared" si="1"/>
        <v>2</v>
      </c>
      <c r="I25" s="196">
        <f t="shared" si="1"/>
        <v>8</v>
      </c>
      <c r="J25" s="196">
        <f t="shared" si="1"/>
        <v>5</v>
      </c>
      <c r="K25" s="196">
        <f t="shared" si="1"/>
        <v>2</v>
      </c>
      <c r="L25" s="196">
        <f t="shared" si="1"/>
        <v>5</v>
      </c>
      <c r="M25" s="196">
        <f t="shared" si="1"/>
        <v>4</v>
      </c>
      <c r="N25" s="196">
        <f t="shared" si="1"/>
        <v>11</v>
      </c>
      <c r="O25" s="196">
        <f t="shared" si="1"/>
        <v>5</v>
      </c>
      <c r="P25" s="196">
        <f t="shared" si="1"/>
        <v>10</v>
      </c>
      <c r="Q25" s="196">
        <f t="shared" si="1"/>
        <v>10</v>
      </c>
      <c r="R25" s="196">
        <f t="shared" si="1"/>
        <v>7</v>
      </c>
      <c r="S25" s="196">
        <f t="shared" ref="S25:BB25" si="2">SUM(S5:S24)</f>
        <v>7</v>
      </c>
      <c r="T25" s="196">
        <f t="shared" si="2"/>
        <v>6</v>
      </c>
      <c r="U25" s="196">
        <f t="shared" si="2"/>
        <v>6</v>
      </c>
      <c r="V25" s="196">
        <f t="shared" si="2"/>
        <v>12</v>
      </c>
      <c r="W25" s="196">
        <f t="shared" si="2"/>
        <v>12</v>
      </c>
      <c r="X25" s="196">
        <f t="shared" si="2"/>
        <v>10</v>
      </c>
      <c r="Y25" s="196">
        <f t="shared" si="2"/>
        <v>20</v>
      </c>
      <c r="Z25" s="196">
        <f t="shared" si="2"/>
        <v>28</v>
      </c>
      <c r="AA25" s="196">
        <f t="shared" si="2"/>
        <v>38</v>
      </c>
      <c r="AB25" s="196">
        <f t="shared" si="2"/>
        <v>0</v>
      </c>
      <c r="AC25" s="196">
        <f t="shared" si="2"/>
        <v>0</v>
      </c>
      <c r="AD25" s="196">
        <f t="shared" si="2"/>
        <v>0</v>
      </c>
      <c r="AE25" s="196">
        <f t="shared" si="2"/>
        <v>0</v>
      </c>
      <c r="AF25" s="196">
        <f t="shared" si="2"/>
        <v>0</v>
      </c>
      <c r="AG25" s="196">
        <f t="shared" si="2"/>
        <v>0</v>
      </c>
      <c r="AH25" s="196">
        <f t="shared" si="2"/>
        <v>0</v>
      </c>
      <c r="AI25" s="196">
        <f t="shared" si="2"/>
        <v>0</v>
      </c>
      <c r="AJ25" s="196">
        <f t="shared" si="2"/>
        <v>0</v>
      </c>
      <c r="AK25" s="196">
        <f t="shared" si="2"/>
        <v>0</v>
      </c>
      <c r="AL25" s="196">
        <f t="shared" si="2"/>
        <v>0</v>
      </c>
      <c r="AM25" s="196">
        <f t="shared" si="2"/>
        <v>0</v>
      </c>
      <c r="AN25" s="196">
        <f t="shared" si="2"/>
        <v>0</v>
      </c>
      <c r="AO25" s="196">
        <f t="shared" si="2"/>
        <v>0</v>
      </c>
      <c r="AP25" s="196">
        <f t="shared" si="2"/>
        <v>0</v>
      </c>
      <c r="AQ25" s="196">
        <f t="shared" si="2"/>
        <v>0</v>
      </c>
      <c r="AR25" s="196">
        <f t="shared" si="2"/>
        <v>0</v>
      </c>
      <c r="AS25" s="196">
        <f t="shared" si="2"/>
        <v>0</v>
      </c>
      <c r="AT25" s="196">
        <f t="shared" si="2"/>
        <v>0</v>
      </c>
      <c r="AU25" s="196">
        <f t="shared" si="2"/>
        <v>0</v>
      </c>
      <c r="AV25" s="196">
        <f t="shared" si="2"/>
        <v>0</v>
      </c>
      <c r="AW25" s="196">
        <f t="shared" si="2"/>
        <v>0</v>
      </c>
      <c r="AX25" s="196">
        <f t="shared" si="2"/>
        <v>0</v>
      </c>
      <c r="AY25" s="196">
        <f t="shared" si="2"/>
        <v>0</v>
      </c>
      <c r="AZ25" s="196">
        <f t="shared" si="2"/>
        <v>0</v>
      </c>
      <c r="BA25" s="196">
        <f t="shared" si="2"/>
        <v>0</v>
      </c>
      <c r="BB25" s="196">
        <f t="shared" si="2"/>
        <v>0</v>
      </c>
    </row>
    <row r="26" spans="1:55">
      <c r="AL26" s="198"/>
      <c r="AM26" s="199"/>
      <c r="AN26" s="200"/>
      <c r="AO26" s="199"/>
      <c r="AP26" s="199"/>
      <c r="AQ26" s="199"/>
      <c r="AR26" s="199"/>
      <c r="AS26" s="199"/>
      <c r="AT26" s="199"/>
      <c r="AU26" s="200"/>
      <c r="AV26" s="199"/>
      <c r="AW26" s="200"/>
      <c r="AX26" s="199"/>
    </row>
    <row r="27" spans="1:55">
      <c r="Z27" s="147"/>
    </row>
    <row r="28" spans="1:55" s="201" customFormat="1">
      <c r="H28" s="202" t="s">
        <v>344</v>
      </c>
      <c r="J28" s="203"/>
      <c r="K28" s="203"/>
      <c r="L28" s="203"/>
      <c r="S28" s="204"/>
      <c r="T28" s="204"/>
    </row>
    <row r="29" spans="1:55" s="201" customFormat="1">
      <c r="G29" s="205" t="s">
        <v>634</v>
      </c>
      <c r="J29" s="203"/>
      <c r="K29" s="203"/>
      <c r="L29" s="203"/>
      <c r="Q29" s="202"/>
    </row>
    <row r="30" spans="1:55" s="201" customFormat="1">
      <c r="A30" s="206" t="s">
        <v>67</v>
      </c>
      <c r="B30" s="207" t="s">
        <v>41</v>
      </c>
      <c r="C30" s="208" t="s">
        <v>94</v>
      </c>
      <c r="D30" s="208" t="s">
        <v>95</v>
      </c>
      <c r="E30" s="208" t="s">
        <v>96</v>
      </c>
      <c r="F30" s="208" t="s">
        <v>97</v>
      </c>
      <c r="G30" s="208" t="s">
        <v>98</v>
      </c>
      <c r="H30" s="208" t="s">
        <v>99</v>
      </c>
      <c r="I30" s="208" t="s">
        <v>100</v>
      </c>
      <c r="J30" s="208" t="s">
        <v>101</v>
      </c>
      <c r="K30" s="208" t="s">
        <v>102</v>
      </c>
      <c r="L30" s="208" t="s">
        <v>103</v>
      </c>
      <c r="M30" s="208" t="s">
        <v>104</v>
      </c>
      <c r="N30" s="208" t="s">
        <v>105</v>
      </c>
      <c r="O30" s="208" t="s">
        <v>106</v>
      </c>
      <c r="P30" s="208" t="s">
        <v>107</v>
      </c>
      <c r="Q30" s="208" t="s">
        <v>108</v>
      </c>
      <c r="R30" s="208" t="s">
        <v>109</v>
      </c>
      <c r="S30" s="208" t="s">
        <v>110</v>
      </c>
      <c r="T30" s="208" t="s">
        <v>111</v>
      </c>
      <c r="U30" s="208" t="s">
        <v>112</v>
      </c>
      <c r="V30" s="208" t="s">
        <v>113</v>
      </c>
      <c r="W30" s="208" t="s">
        <v>114</v>
      </c>
      <c r="X30" s="208" t="s">
        <v>115</v>
      </c>
      <c r="Y30" s="208" t="s">
        <v>116</v>
      </c>
      <c r="Z30" s="208" t="s">
        <v>117</v>
      </c>
      <c r="AA30" s="208" t="s">
        <v>118</v>
      </c>
      <c r="AB30" s="208" t="s">
        <v>119</v>
      </c>
      <c r="AC30" s="208" t="s">
        <v>120</v>
      </c>
      <c r="AD30" s="208" t="s">
        <v>121</v>
      </c>
      <c r="AE30" s="208" t="s">
        <v>122</v>
      </c>
      <c r="AF30" s="208" t="s">
        <v>123</v>
      </c>
      <c r="AG30" s="208" t="s">
        <v>124</v>
      </c>
      <c r="AH30" s="208" t="s">
        <v>125</v>
      </c>
      <c r="AI30" s="208" t="s">
        <v>126</v>
      </c>
      <c r="AJ30" s="208" t="s">
        <v>127</v>
      </c>
      <c r="AK30" s="208" t="s">
        <v>128</v>
      </c>
      <c r="AL30" s="208" t="s">
        <v>129</v>
      </c>
      <c r="AM30" s="208" t="s">
        <v>130</v>
      </c>
      <c r="AN30" s="208" t="s">
        <v>131</v>
      </c>
      <c r="AO30" s="208" t="s">
        <v>132</v>
      </c>
      <c r="AP30" s="208" t="s">
        <v>133</v>
      </c>
      <c r="AQ30" s="208" t="s">
        <v>134</v>
      </c>
      <c r="AR30" s="208" t="s">
        <v>135</v>
      </c>
      <c r="AS30" s="208" t="s">
        <v>136</v>
      </c>
      <c r="AT30" s="208" t="s">
        <v>137</v>
      </c>
      <c r="AU30" s="208" t="s">
        <v>138</v>
      </c>
      <c r="AV30" s="208" t="s">
        <v>139</v>
      </c>
      <c r="AW30" s="208" t="s">
        <v>140</v>
      </c>
      <c r="AX30" s="208" t="s">
        <v>141</v>
      </c>
      <c r="AY30" s="208" t="s">
        <v>142</v>
      </c>
      <c r="AZ30" s="208" t="s">
        <v>143</v>
      </c>
      <c r="BA30" s="209" t="s">
        <v>144</v>
      </c>
      <c r="BB30" s="208" t="s">
        <v>145</v>
      </c>
      <c r="BC30" s="210"/>
    </row>
    <row r="31" spans="1:55" s="215" customFormat="1">
      <c r="A31" s="211" t="s">
        <v>345</v>
      </c>
      <c r="B31" s="212">
        <f>SUM(C31:BB31)</f>
        <v>217</v>
      </c>
      <c r="C31" s="213">
        <f>C25</f>
        <v>2</v>
      </c>
      <c r="D31" s="213">
        <f t="shared" ref="D31:BB31" si="3">D25</f>
        <v>1</v>
      </c>
      <c r="E31" s="213">
        <f t="shared" si="3"/>
        <v>2</v>
      </c>
      <c r="F31" s="213">
        <f t="shared" si="3"/>
        <v>2</v>
      </c>
      <c r="G31" s="213">
        <f t="shared" si="3"/>
        <v>2</v>
      </c>
      <c r="H31" s="213">
        <f t="shared" si="3"/>
        <v>2</v>
      </c>
      <c r="I31" s="213">
        <f t="shared" si="3"/>
        <v>8</v>
      </c>
      <c r="J31" s="213">
        <f t="shared" si="3"/>
        <v>5</v>
      </c>
      <c r="K31" s="213">
        <f t="shared" si="3"/>
        <v>2</v>
      </c>
      <c r="L31" s="213">
        <f t="shared" si="3"/>
        <v>5</v>
      </c>
      <c r="M31" s="213">
        <f t="shared" si="3"/>
        <v>4</v>
      </c>
      <c r="N31" s="213">
        <f t="shared" si="3"/>
        <v>11</v>
      </c>
      <c r="O31" s="213">
        <f t="shared" si="3"/>
        <v>5</v>
      </c>
      <c r="P31" s="213">
        <f t="shared" si="3"/>
        <v>10</v>
      </c>
      <c r="Q31" s="213">
        <f t="shared" si="3"/>
        <v>10</v>
      </c>
      <c r="R31" s="213">
        <f t="shared" si="3"/>
        <v>7</v>
      </c>
      <c r="S31" s="213">
        <f t="shared" si="3"/>
        <v>7</v>
      </c>
      <c r="T31" s="213">
        <f t="shared" si="3"/>
        <v>6</v>
      </c>
      <c r="U31" s="213">
        <f t="shared" si="3"/>
        <v>6</v>
      </c>
      <c r="V31" s="213">
        <f t="shared" si="3"/>
        <v>12</v>
      </c>
      <c r="W31" s="213">
        <f t="shared" si="3"/>
        <v>12</v>
      </c>
      <c r="X31" s="213">
        <f t="shared" si="3"/>
        <v>10</v>
      </c>
      <c r="Y31" s="213">
        <f t="shared" si="3"/>
        <v>20</v>
      </c>
      <c r="Z31" s="213">
        <f t="shared" si="3"/>
        <v>28</v>
      </c>
      <c r="AA31" s="213">
        <f t="shared" si="3"/>
        <v>38</v>
      </c>
      <c r="AB31" s="213">
        <f t="shared" si="3"/>
        <v>0</v>
      </c>
      <c r="AC31" s="213">
        <f t="shared" si="3"/>
        <v>0</v>
      </c>
      <c r="AD31" s="213">
        <f t="shared" si="3"/>
        <v>0</v>
      </c>
      <c r="AE31" s="213">
        <f t="shared" si="3"/>
        <v>0</v>
      </c>
      <c r="AF31" s="213">
        <f t="shared" si="3"/>
        <v>0</v>
      </c>
      <c r="AG31" s="213">
        <f t="shared" si="3"/>
        <v>0</v>
      </c>
      <c r="AH31" s="213">
        <f t="shared" si="3"/>
        <v>0</v>
      </c>
      <c r="AI31" s="213">
        <f t="shared" si="3"/>
        <v>0</v>
      </c>
      <c r="AJ31" s="213">
        <f t="shared" si="3"/>
        <v>0</v>
      </c>
      <c r="AK31" s="213">
        <f t="shared" si="3"/>
        <v>0</v>
      </c>
      <c r="AL31" s="213">
        <f t="shared" si="3"/>
        <v>0</v>
      </c>
      <c r="AM31" s="213">
        <f t="shared" si="3"/>
        <v>0</v>
      </c>
      <c r="AN31" s="213">
        <f t="shared" si="3"/>
        <v>0</v>
      </c>
      <c r="AO31" s="213">
        <f t="shared" si="3"/>
        <v>0</v>
      </c>
      <c r="AP31" s="213">
        <f t="shared" si="3"/>
        <v>0</v>
      </c>
      <c r="AQ31" s="213">
        <f t="shared" si="3"/>
        <v>0</v>
      </c>
      <c r="AR31" s="213">
        <f t="shared" si="3"/>
        <v>0</v>
      </c>
      <c r="AS31" s="213">
        <f t="shared" si="3"/>
        <v>0</v>
      </c>
      <c r="AT31" s="213">
        <f t="shared" si="3"/>
        <v>0</v>
      </c>
      <c r="AU31" s="213">
        <f t="shared" si="3"/>
        <v>0</v>
      </c>
      <c r="AV31" s="213">
        <f t="shared" si="3"/>
        <v>0</v>
      </c>
      <c r="AW31" s="213">
        <f t="shared" si="3"/>
        <v>0</v>
      </c>
      <c r="AX31" s="213">
        <f t="shared" si="3"/>
        <v>0</v>
      </c>
      <c r="AY31" s="213">
        <f t="shared" si="3"/>
        <v>0</v>
      </c>
      <c r="AZ31" s="213">
        <f t="shared" si="3"/>
        <v>0</v>
      </c>
      <c r="BA31" s="213">
        <f t="shared" si="3"/>
        <v>0</v>
      </c>
      <c r="BB31" s="213">
        <f t="shared" si="3"/>
        <v>0</v>
      </c>
      <c r="BC31" s="214"/>
    </row>
    <row r="32" spans="1:55" s="219" customFormat="1">
      <c r="A32" s="211" t="s">
        <v>330</v>
      </c>
      <c r="B32" s="212">
        <f>SUM(C32:BB32)</f>
        <v>606</v>
      </c>
      <c r="C32" s="216">
        <v>1</v>
      </c>
      <c r="D32" s="216">
        <v>1</v>
      </c>
      <c r="E32" s="216">
        <v>6</v>
      </c>
      <c r="F32" s="216">
        <v>6</v>
      </c>
      <c r="G32" s="216">
        <v>2</v>
      </c>
      <c r="H32" s="216">
        <v>5</v>
      </c>
      <c r="I32" s="216">
        <v>1</v>
      </c>
      <c r="J32" s="216">
        <v>2</v>
      </c>
      <c r="K32" s="216">
        <v>2</v>
      </c>
      <c r="L32" s="216">
        <v>0</v>
      </c>
      <c r="M32" s="216">
        <v>0</v>
      </c>
      <c r="N32" s="216">
        <v>0</v>
      </c>
      <c r="O32" s="216">
        <v>1</v>
      </c>
      <c r="P32" s="216">
        <v>2</v>
      </c>
      <c r="Q32" s="216">
        <v>0</v>
      </c>
      <c r="R32" s="216">
        <v>4</v>
      </c>
      <c r="S32" s="216">
        <v>0</v>
      </c>
      <c r="T32" s="216">
        <v>6</v>
      </c>
      <c r="U32" s="216">
        <v>1</v>
      </c>
      <c r="V32" s="216">
        <v>7</v>
      </c>
      <c r="W32" s="216">
        <v>11</v>
      </c>
      <c r="X32" s="216">
        <v>19</v>
      </c>
      <c r="Y32" s="216">
        <v>45</v>
      </c>
      <c r="Z32" s="216">
        <v>38</v>
      </c>
      <c r="AA32" s="216">
        <v>34</v>
      </c>
      <c r="AB32" s="216">
        <v>39</v>
      </c>
      <c r="AC32" s="216">
        <v>35</v>
      </c>
      <c r="AD32" s="216">
        <v>19</v>
      </c>
      <c r="AE32" s="216">
        <v>15</v>
      </c>
      <c r="AF32" s="216">
        <v>20</v>
      </c>
      <c r="AG32" s="216">
        <v>26</v>
      </c>
      <c r="AH32" s="216">
        <v>18</v>
      </c>
      <c r="AI32" s="216">
        <v>31</v>
      </c>
      <c r="AJ32" s="216">
        <v>23</v>
      </c>
      <c r="AK32" s="216">
        <v>28</v>
      </c>
      <c r="AL32" s="216">
        <v>26</v>
      </c>
      <c r="AM32" s="216">
        <v>20</v>
      </c>
      <c r="AN32" s="216">
        <v>17</v>
      </c>
      <c r="AO32" s="216">
        <v>9</v>
      </c>
      <c r="AP32" s="216">
        <v>10</v>
      </c>
      <c r="AQ32" s="216">
        <v>13</v>
      </c>
      <c r="AR32" s="216">
        <v>6</v>
      </c>
      <c r="AS32" s="216">
        <v>5</v>
      </c>
      <c r="AT32" s="216">
        <v>11</v>
      </c>
      <c r="AU32" s="216">
        <v>11</v>
      </c>
      <c r="AV32" s="216">
        <v>6</v>
      </c>
      <c r="AW32" s="216">
        <v>8</v>
      </c>
      <c r="AX32" s="216">
        <v>2</v>
      </c>
      <c r="AY32" s="216">
        <v>8</v>
      </c>
      <c r="AZ32" s="216">
        <v>5</v>
      </c>
      <c r="BA32" s="217">
        <v>0</v>
      </c>
      <c r="BB32" s="216">
        <v>1</v>
      </c>
      <c r="BC32" s="218"/>
    </row>
    <row r="33" spans="1:67" s="205" customFormat="1">
      <c r="A33" s="220">
        <v>2564</v>
      </c>
      <c r="B33" s="212">
        <f>SUM(C33:BB33)</f>
        <v>280</v>
      </c>
      <c r="C33" s="220">
        <v>2</v>
      </c>
      <c r="D33" s="220">
        <v>2</v>
      </c>
      <c r="E33" s="220">
        <v>0</v>
      </c>
      <c r="F33" s="220">
        <v>1</v>
      </c>
      <c r="G33" s="220">
        <v>0</v>
      </c>
      <c r="H33" s="220">
        <v>0</v>
      </c>
      <c r="I33" s="220">
        <v>1</v>
      </c>
      <c r="J33" s="220">
        <v>1</v>
      </c>
      <c r="K33" s="220">
        <v>1</v>
      </c>
      <c r="L33" s="220">
        <v>1</v>
      </c>
      <c r="M33" s="220">
        <v>1</v>
      </c>
      <c r="N33" s="220">
        <v>3</v>
      </c>
      <c r="O33" s="220">
        <v>1</v>
      </c>
      <c r="P33" s="220">
        <v>0</v>
      </c>
      <c r="Q33" s="220">
        <v>1</v>
      </c>
      <c r="R33" s="220">
        <v>2</v>
      </c>
      <c r="S33" s="220">
        <v>0</v>
      </c>
      <c r="T33" s="220">
        <v>1</v>
      </c>
      <c r="U33" s="220">
        <v>2</v>
      </c>
      <c r="V33" s="220">
        <v>0</v>
      </c>
      <c r="W33" s="220">
        <v>8</v>
      </c>
      <c r="X33" s="220">
        <v>14</v>
      </c>
      <c r="Y33" s="220">
        <v>11</v>
      </c>
      <c r="Z33" s="220">
        <v>13</v>
      </c>
      <c r="AA33" s="220">
        <v>6</v>
      </c>
      <c r="AB33" s="220">
        <v>12</v>
      </c>
      <c r="AC33" s="220">
        <v>5</v>
      </c>
      <c r="AD33" s="220">
        <v>5</v>
      </c>
      <c r="AE33" s="220">
        <v>11</v>
      </c>
      <c r="AF33" s="220">
        <v>6</v>
      </c>
      <c r="AG33" s="220">
        <v>11</v>
      </c>
      <c r="AH33" s="220">
        <v>6</v>
      </c>
      <c r="AI33" s="220">
        <v>13</v>
      </c>
      <c r="AJ33" s="220">
        <v>12</v>
      </c>
      <c r="AK33" s="220">
        <v>12</v>
      </c>
      <c r="AL33" s="220">
        <v>13</v>
      </c>
      <c r="AM33" s="220">
        <v>23</v>
      </c>
      <c r="AN33" s="220">
        <v>14</v>
      </c>
      <c r="AO33" s="220">
        <v>6</v>
      </c>
      <c r="AP33" s="220">
        <v>11</v>
      </c>
      <c r="AQ33" s="220">
        <v>12</v>
      </c>
      <c r="AR33" s="220">
        <v>13</v>
      </c>
      <c r="AS33" s="220">
        <v>8</v>
      </c>
      <c r="AT33" s="220">
        <v>3</v>
      </c>
      <c r="AU33" s="220">
        <v>1</v>
      </c>
      <c r="AV33" s="220">
        <v>4</v>
      </c>
      <c r="AW33" s="220">
        <v>0</v>
      </c>
      <c r="AX33" s="220">
        <v>1</v>
      </c>
      <c r="AY33" s="220">
        <v>5</v>
      </c>
      <c r="AZ33" s="220">
        <v>1</v>
      </c>
      <c r="BA33" s="220">
        <v>0</v>
      </c>
      <c r="BB33" s="220">
        <v>0</v>
      </c>
      <c r="BC33" s="221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</row>
    <row r="34" spans="1:67" s="226" customFormat="1">
      <c r="A34" s="222">
        <v>2563</v>
      </c>
      <c r="B34" s="212">
        <v>615</v>
      </c>
      <c r="C34" s="223">
        <v>18</v>
      </c>
      <c r="D34" s="223">
        <v>14</v>
      </c>
      <c r="E34" s="223">
        <v>10</v>
      </c>
      <c r="F34" s="223">
        <v>10</v>
      </c>
      <c r="G34" s="223">
        <v>12</v>
      </c>
      <c r="H34" s="223">
        <v>9</v>
      </c>
      <c r="I34" s="223">
        <v>17</v>
      </c>
      <c r="J34" s="223">
        <v>13</v>
      </c>
      <c r="K34" s="223">
        <v>9</v>
      </c>
      <c r="L34" s="223">
        <v>15</v>
      </c>
      <c r="M34" s="223">
        <v>16</v>
      </c>
      <c r="N34" s="223">
        <v>16</v>
      </c>
      <c r="O34" s="223">
        <v>20</v>
      </c>
      <c r="P34" s="223">
        <v>13</v>
      </c>
      <c r="Q34" s="223">
        <v>25</v>
      </c>
      <c r="R34" s="223">
        <v>36</v>
      </c>
      <c r="S34" s="223">
        <v>45</v>
      </c>
      <c r="T34" s="223">
        <v>37</v>
      </c>
      <c r="U34" s="223">
        <v>58</v>
      </c>
      <c r="V34" s="223">
        <v>40</v>
      </c>
      <c r="W34" s="223">
        <v>51</v>
      </c>
      <c r="X34" s="223">
        <v>44</v>
      </c>
      <c r="Y34" s="223">
        <v>49</v>
      </c>
      <c r="Z34" s="223">
        <v>48</v>
      </c>
      <c r="AA34" s="223">
        <v>47</v>
      </c>
      <c r="AB34" s="223">
        <v>78</v>
      </c>
      <c r="AC34" s="223">
        <v>75</v>
      </c>
      <c r="AD34" s="223">
        <v>85</v>
      </c>
      <c r="AE34" s="223">
        <v>92</v>
      </c>
      <c r="AF34" s="223">
        <v>68</v>
      </c>
      <c r="AG34" s="223">
        <v>60</v>
      </c>
      <c r="AH34" s="223">
        <v>66</v>
      </c>
      <c r="AI34" s="223">
        <v>83</v>
      </c>
      <c r="AJ34" s="223">
        <v>52</v>
      </c>
      <c r="AK34" s="223">
        <v>71</v>
      </c>
      <c r="AL34" s="223">
        <v>56</v>
      </c>
      <c r="AM34" s="223">
        <v>39</v>
      </c>
      <c r="AN34" s="223">
        <v>34</v>
      </c>
      <c r="AO34" s="223">
        <v>25</v>
      </c>
      <c r="AP34" s="223">
        <v>14</v>
      </c>
      <c r="AQ34" s="223">
        <v>6</v>
      </c>
      <c r="AR34" s="223">
        <v>8</v>
      </c>
      <c r="AS34" s="223">
        <v>14</v>
      </c>
      <c r="AT34" s="223">
        <v>11</v>
      </c>
      <c r="AU34" s="223">
        <v>9</v>
      </c>
      <c r="AV34" s="223">
        <v>6</v>
      </c>
      <c r="AW34" s="223">
        <v>2</v>
      </c>
      <c r="AX34" s="223">
        <v>5</v>
      </c>
      <c r="AY34" s="223">
        <v>1</v>
      </c>
      <c r="AZ34" s="223">
        <v>1</v>
      </c>
      <c r="BA34" s="224">
        <v>2</v>
      </c>
      <c r="BB34" s="223">
        <v>3</v>
      </c>
      <c r="BC34" s="225"/>
    </row>
    <row r="35" spans="1:67" s="228" customFormat="1">
      <c r="A35" s="222">
        <v>2562</v>
      </c>
      <c r="B35" s="212">
        <v>1184</v>
      </c>
      <c r="C35" s="222">
        <v>17</v>
      </c>
      <c r="D35" s="222">
        <v>12</v>
      </c>
      <c r="E35" s="222">
        <v>14</v>
      </c>
      <c r="F35" s="222">
        <v>15</v>
      </c>
      <c r="G35" s="222">
        <v>11</v>
      </c>
      <c r="H35" s="222">
        <v>20</v>
      </c>
      <c r="I35" s="222">
        <v>15</v>
      </c>
      <c r="J35" s="222">
        <v>28</v>
      </c>
      <c r="K35" s="222">
        <v>20</v>
      </c>
      <c r="L35" s="222">
        <v>22</v>
      </c>
      <c r="M35" s="222">
        <v>18</v>
      </c>
      <c r="N35" s="222">
        <v>15</v>
      </c>
      <c r="O35" s="222">
        <v>21</v>
      </c>
      <c r="P35" s="222">
        <v>13</v>
      </c>
      <c r="Q35" s="222">
        <v>33</v>
      </c>
      <c r="R35" s="222">
        <v>25</v>
      </c>
      <c r="S35" s="222">
        <v>17</v>
      </c>
      <c r="T35" s="222">
        <v>25</v>
      </c>
      <c r="U35" s="222">
        <v>68</v>
      </c>
      <c r="V35" s="222">
        <v>87</v>
      </c>
      <c r="W35" s="222">
        <v>103</v>
      </c>
      <c r="X35" s="222">
        <v>153</v>
      </c>
      <c r="Y35" s="222">
        <v>188</v>
      </c>
      <c r="Z35" s="222">
        <v>196</v>
      </c>
      <c r="AA35" s="222">
        <v>236</v>
      </c>
      <c r="AB35" s="222">
        <v>255</v>
      </c>
      <c r="AC35" s="222">
        <v>196</v>
      </c>
      <c r="AD35" s="222">
        <v>199</v>
      </c>
      <c r="AE35" s="222">
        <v>175</v>
      </c>
      <c r="AF35" s="222">
        <v>161</v>
      </c>
      <c r="AG35" s="222">
        <v>146</v>
      </c>
      <c r="AH35" s="222">
        <v>125</v>
      </c>
      <c r="AI35" s="222">
        <v>119</v>
      </c>
      <c r="AJ35" s="222">
        <v>81</v>
      </c>
      <c r="AK35" s="222">
        <v>104</v>
      </c>
      <c r="AL35" s="222">
        <v>97</v>
      </c>
      <c r="AM35" s="222">
        <v>129</v>
      </c>
      <c r="AN35" s="222">
        <v>105</v>
      </c>
      <c r="AO35" s="222">
        <v>103</v>
      </c>
      <c r="AP35" s="222">
        <v>79</v>
      </c>
      <c r="AQ35" s="222">
        <v>78</v>
      </c>
      <c r="AR35" s="222">
        <v>46</v>
      </c>
      <c r="AS35" s="222">
        <v>44</v>
      </c>
      <c r="AT35" s="222">
        <v>44</v>
      </c>
      <c r="AU35" s="222">
        <v>38</v>
      </c>
      <c r="AV35" s="222">
        <v>26</v>
      </c>
      <c r="AW35" s="222">
        <v>18</v>
      </c>
      <c r="AX35" s="222">
        <v>18</v>
      </c>
      <c r="AY35" s="222">
        <v>12</v>
      </c>
      <c r="AZ35" s="222">
        <v>12</v>
      </c>
      <c r="BA35" s="227">
        <v>7</v>
      </c>
      <c r="BB35" s="222">
        <v>8</v>
      </c>
      <c r="BC35" s="225"/>
    </row>
    <row r="36" spans="1:67" s="228" customFormat="1">
      <c r="A36" s="222">
        <v>2561</v>
      </c>
      <c r="B36" s="212">
        <v>2015</v>
      </c>
      <c r="C36" s="222">
        <v>2</v>
      </c>
      <c r="D36" s="222">
        <v>1</v>
      </c>
      <c r="E36" s="222">
        <v>1</v>
      </c>
      <c r="F36" s="222">
        <v>0</v>
      </c>
      <c r="G36" s="222">
        <v>1</v>
      </c>
      <c r="H36" s="222">
        <v>2</v>
      </c>
      <c r="I36" s="222">
        <v>3</v>
      </c>
      <c r="J36" s="222">
        <v>1</v>
      </c>
      <c r="K36" s="222">
        <v>0</v>
      </c>
      <c r="L36" s="222">
        <v>3</v>
      </c>
      <c r="M36" s="222">
        <v>2</v>
      </c>
      <c r="N36" s="222">
        <v>1</v>
      </c>
      <c r="O36" s="222">
        <v>1</v>
      </c>
      <c r="P36" s="222">
        <v>7</v>
      </c>
      <c r="Q36" s="222">
        <v>5</v>
      </c>
      <c r="R36" s="222">
        <v>6</v>
      </c>
      <c r="S36" s="222">
        <v>9</v>
      </c>
      <c r="T36" s="222">
        <v>24</v>
      </c>
      <c r="U36" s="222">
        <v>40</v>
      </c>
      <c r="V36" s="222">
        <v>63</v>
      </c>
      <c r="W36" s="222">
        <v>49</v>
      </c>
      <c r="X36" s="222">
        <v>61</v>
      </c>
      <c r="Y36" s="222">
        <v>74</v>
      </c>
      <c r="Z36" s="222">
        <v>105</v>
      </c>
      <c r="AA36" s="222">
        <v>96</v>
      </c>
      <c r="AB36" s="222">
        <v>88</v>
      </c>
      <c r="AC36" s="222">
        <v>74</v>
      </c>
      <c r="AD36" s="222">
        <v>46</v>
      </c>
      <c r="AE36" s="222">
        <v>55</v>
      </c>
      <c r="AF36" s="222">
        <v>51</v>
      </c>
      <c r="AG36" s="222">
        <v>66</v>
      </c>
      <c r="AH36" s="222">
        <v>53</v>
      </c>
      <c r="AI36" s="222">
        <v>46</v>
      </c>
      <c r="AJ36" s="222">
        <v>42</v>
      </c>
      <c r="AK36" s="222">
        <v>58</v>
      </c>
      <c r="AL36" s="222">
        <v>27</v>
      </c>
      <c r="AM36" s="222">
        <v>37</v>
      </c>
      <c r="AN36" s="222">
        <v>20</v>
      </c>
      <c r="AO36" s="222">
        <v>21</v>
      </c>
      <c r="AP36" s="222">
        <v>12</v>
      </c>
      <c r="AQ36" s="222">
        <v>8</v>
      </c>
      <c r="AR36" s="222">
        <v>10</v>
      </c>
      <c r="AS36" s="222">
        <v>6</v>
      </c>
      <c r="AT36" s="222">
        <v>11</v>
      </c>
      <c r="AU36" s="222">
        <v>10</v>
      </c>
      <c r="AV36" s="222">
        <v>14</v>
      </c>
      <c r="AW36" s="222">
        <v>14</v>
      </c>
      <c r="AX36" s="222">
        <v>11</v>
      </c>
      <c r="AY36" s="222">
        <v>18</v>
      </c>
      <c r="AZ36" s="222">
        <v>18</v>
      </c>
      <c r="BA36" s="227">
        <v>14</v>
      </c>
      <c r="BB36" s="222">
        <v>4</v>
      </c>
      <c r="BC36" s="225"/>
    </row>
    <row r="37" spans="1:67" s="232" customFormat="1">
      <c r="A37" s="229" t="s">
        <v>331</v>
      </c>
      <c r="B37" s="196">
        <f>SUM(C37:BB37)</f>
        <v>1175</v>
      </c>
      <c r="C37" s="230">
        <f>MEDIAN(C32:C36)</f>
        <v>2</v>
      </c>
      <c r="D37" s="230">
        <f t="shared" ref="D37:BB37" si="4">MEDIAN(D32:D36)</f>
        <v>2</v>
      </c>
      <c r="E37" s="230">
        <f t="shared" si="4"/>
        <v>6</v>
      </c>
      <c r="F37" s="230">
        <f t="shared" si="4"/>
        <v>6</v>
      </c>
      <c r="G37" s="230">
        <f t="shared" si="4"/>
        <v>2</v>
      </c>
      <c r="H37" s="230">
        <f t="shared" si="4"/>
        <v>5</v>
      </c>
      <c r="I37" s="230">
        <f t="shared" si="4"/>
        <v>3</v>
      </c>
      <c r="J37" s="230">
        <f t="shared" si="4"/>
        <v>2</v>
      </c>
      <c r="K37" s="230">
        <f t="shared" si="4"/>
        <v>2</v>
      </c>
      <c r="L37" s="230">
        <f t="shared" si="4"/>
        <v>3</v>
      </c>
      <c r="M37" s="230">
        <f t="shared" si="4"/>
        <v>2</v>
      </c>
      <c r="N37" s="230">
        <f t="shared" si="4"/>
        <v>3</v>
      </c>
      <c r="O37" s="230">
        <f t="shared" si="4"/>
        <v>1</v>
      </c>
      <c r="P37" s="230">
        <f t="shared" si="4"/>
        <v>7</v>
      </c>
      <c r="Q37" s="230">
        <f t="shared" si="4"/>
        <v>5</v>
      </c>
      <c r="R37" s="230">
        <f t="shared" si="4"/>
        <v>6</v>
      </c>
      <c r="S37" s="230">
        <f t="shared" si="4"/>
        <v>9</v>
      </c>
      <c r="T37" s="230">
        <f t="shared" si="4"/>
        <v>24</v>
      </c>
      <c r="U37" s="230">
        <f t="shared" si="4"/>
        <v>40</v>
      </c>
      <c r="V37" s="230">
        <f t="shared" si="4"/>
        <v>40</v>
      </c>
      <c r="W37" s="230">
        <f t="shared" si="4"/>
        <v>49</v>
      </c>
      <c r="X37" s="230">
        <f t="shared" si="4"/>
        <v>44</v>
      </c>
      <c r="Y37" s="230">
        <f t="shared" si="4"/>
        <v>49</v>
      </c>
      <c r="Z37" s="230">
        <f t="shared" si="4"/>
        <v>48</v>
      </c>
      <c r="AA37" s="230">
        <f t="shared" si="4"/>
        <v>47</v>
      </c>
      <c r="AB37" s="230">
        <f t="shared" si="4"/>
        <v>78</v>
      </c>
      <c r="AC37" s="230">
        <f t="shared" si="4"/>
        <v>74</v>
      </c>
      <c r="AD37" s="230">
        <f t="shared" si="4"/>
        <v>46</v>
      </c>
      <c r="AE37" s="230">
        <f t="shared" si="4"/>
        <v>55</v>
      </c>
      <c r="AF37" s="230">
        <f t="shared" si="4"/>
        <v>51</v>
      </c>
      <c r="AG37" s="230">
        <f t="shared" si="4"/>
        <v>60</v>
      </c>
      <c r="AH37" s="230">
        <f t="shared" si="4"/>
        <v>53</v>
      </c>
      <c r="AI37" s="230">
        <f t="shared" si="4"/>
        <v>46</v>
      </c>
      <c r="AJ37" s="230">
        <f t="shared" si="4"/>
        <v>42</v>
      </c>
      <c r="AK37" s="230">
        <f t="shared" si="4"/>
        <v>58</v>
      </c>
      <c r="AL37" s="230">
        <f t="shared" si="4"/>
        <v>27</v>
      </c>
      <c r="AM37" s="230">
        <f t="shared" si="4"/>
        <v>37</v>
      </c>
      <c r="AN37" s="230">
        <f t="shared" si="4"/>
        <v>20</v>
      </c>
      <c r="AO37" s="230">
        <f t="shared" si="4"/>
        <v>21</v>
      </c>
      <c r="AP37" s="230">
        <f t="shared" si="4"/>
        <v>12</v>
      </c>
      <c r="AQ37" s="230">
        <f t="shared" si="4"/>
        <v>12</v>
      </c>
      <c r="AR37" s="230">
        <f t="shared" si="4"/>
        <v>10</v>
      </c>
      <c r="AS37" s="230">
        <f t="shared" si="4"/>
        <v>8</v>
      </c>
      <c r="AT37" s="230">
        <f t="shared" si="4"/>
        <v>11</v>
      </c>
      <c r="AU37" s="230">
        <f t="shared" si="4"/>
        <v>10</v>
      </c>
      <c r="AV37" s="230">
        <f t="shared" si="4"/>
        <v>6</v>
      </c>
      <c r="AW37" s="230">
        <f t="shared" si="4"/>
        <v>8</v>
      </c>
      <c r="AX37" s="230">
        <f t="shared" si="4"/>
        <v>5</v>
      </c>
      <c r="AY37" s="230">
        <f t="shared" si="4"/>
        <v>8</v>
      </c>
      <c r="AZ37" s="230">
        <f t="shared" si="4"/>
        <v>5</v>
      </c>
      <c r="BA37" s="230">
        <f t="shared" si="4"/>
        <v>2</v>
      </c>
      <c r="BB37" s="230">
        <f t="shared" si="4"/>
        <v>3</v>
      </c>
      <c r="BC37" s="231"/>
      <c r="BE37" s="231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3"/>
      <c r="B39" s="233"/>
      <c r="C39" s="233"/>
      <c r="D39" s="23"/>
      <c r="E39" s="23"/>
      <c r="F39" s="23"/>
      <c r="G39" s="23"/>
      <c r="H39" s="23"/>
      <c r="I39" s="23"/>
      <c r="J39" s="135"/>
      <c r="K39" s="135"/>
      <c r="L39" s="234"/>
      <c r="M39" s="20"/>
      <c r="N39" s="20"/>
      <c r="O39" s="20"/>
      <c r="P39" s="20"/>
      <c r="Q39" s="20"/>
      <c r="R39" s="77"/>
      <c r="S39" s="20"/>
      <c r="T39" s="20"/>
      <c r="U39" s="20"/>
    </row>
    <row r="41" spans="1:67"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</row>
    <row r="42" spans="1:67"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</row>
    <row r="43" spans="1:67"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</row>
    <row r="44" spans="1:67"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</row>
    <row r="45" spans="1:67"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</row>
    <row r="46" spans="1:67"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</row>
    <row r="47" spans="1:67"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</row>
    <row r="48" spans="1:67"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</row>
    <row r="49" spans="5:57"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</row>
    <row r="50" spans="5:57"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</row>
    <row r="51" spans="5:57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</row>
    <row r="52" spans="5:57"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</row>
    <row r="53" spans="5:57"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</row>
    <row r="54" spans="5:57"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</row>
    <row r="55" spans="5:57"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</row>
    <row r="56" spans="5:57"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</row>
    <row r="57" spans="5:57"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</row>
    <row r="58" spans="5:57"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</row>
    <row r="59" spans="5:57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</row>
    <row r="60" spans="5:57"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</row>
    <row r="62" spans="5:57"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/>
  </sheetViews>
  <sheetFormatPr defaultColWidth="8.8984375" defaultRowHeight="18.75"/>
  <cols>
    <col min="1" max="2" width="14.3984375" style="238" customWidth="1"/>
    <col min="3" max="3" width="12.59765625" style="239" bestFit="1" customWidth="1"/>
    <col min="4" max="4" width="10.8984375" style="239" customWidth="1"/>
    <col min="5" max="8" width="7.09765625" style="239" customWidth="1"/>
    <col min="9" max="9" width="10" style="239" customWidth="1"/>
    <col min="10" max="10" width="8.8984375" style="238"/>
    <col min="11" max="11" width="27.59765625" style="238" customWidth="1"/>
    <col min="12" max="16" width="8.8984375" style="238"/>
    <col min="17" max="17" width="11.69921875" style="238" customWidth="1"/>
    <col min="18" max="16384" width="8.8984375" style="238"/>
  </cols>
  <sheetData>
    <row r="1" spans="1:17">
      <c r="A1" s="1" t="s">
        <v>635</v>
      </c>
    </row>
    <row r="2" spans="1:17">
      <c r="A2" s="2" t="s">
        <v>193</v>
      </c>
      <c r="B2" s="2" t="s">
        <v>194</v>
      </c>
      <c r="C2" s="3" t="s">
        <v>636</v>
      </c>
      <c r="D2" s="4" t="s">
        <v>637</v>
      </c>
      <c r="E2" s="4" t="s">
        <v>497</v>
      </c>
      <c r="F2" s="4" t="s">
        <v>503</v>
      </c>
      <c r="G2" s="4" t="s">
        <v>619</v>
      </c>
      <c r="H2" s="4" t="s">
        <v>638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0</v>
      </c>
      <c r="D3" s="17">
        <v>1</v>
      </c>
      <c r="E3" s="15">
        <v>1</v>
      </c>
      <c r="F3" s="15">
        <v>0</v>
      </c>
      <c r="G3" s="15">
        <v>0</v>
      </c>
      <c r="H3" s="15">
        <v>0</v>
      </c>
      <c r="I3" s="331">
        <v>2</v>
      </c>
      <c r="J3" s="240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1</v>
      </c>
      <c r="D4" s="17">
        <v>2</v>
      </c>
      <c r="E4" s="15">
        <v>0</v>
      </c>
      <c r="F4" s="15">
        <v>0</v>
      </c>
      <c r="G4" s="15">
        <v>2</v>
      </c>
      <c r="H4" s="15">
        <v>0</v>
      </c>
      <c r="I4" s="21">
        <v>3</v>
      </c>
      <c r="J4" s="240"/>
      <c r="K4" s="341" t="s">
        <v>197</v>
      </c>
      <c r="L4" s="341"/>
      <c r="M4" s="341"/>
      <c r="N4" s="341"/>
      <c r="O4" s="341"/>
      <c r="P4" s="341"/>
      <c r="Q4" s="341"/>
    </row>
    <row r="5" spans="1:17" ht="20.25" customHeight="1">
      <c r="A5" s="18" t="s">
        <v>21</v>
      </c>
      <c r="B5" s="18" t="s">
        <v>146</v>
      </c>
      <c r="C5" s="16">
        <v>4</v>
      </c>
      <c r="D5" s="17">
        <v>1</v>
      </c>
      <c r="E5" s="15">
        <v>0</v>
      </c>
      <c r="F5" s="15">
        <v>0</v>
      </c>
      <c r="G5" s="15">
        <v>1</v>
      </c>
      <c r="H5" s="15">
        <v>0</v>
      </c>
      <c r="I5" s="21">
        <v>3</v>
      </c>
      <c r="J5" s="240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240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40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0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240"/>
    </row>
    <row r="9" spans="1:17" ht="20.25" customHeight="1">
      <c r="A9" s="18" t="s">
        <v>21</v>
      </c>
      <c r="B9" s="18" t="s">
        <v>204</v>
      </c>
      <c r="C9" s="16">
        <v>1</v>
      </c>
      <c r="D9" s="17">
        <v>1</v>
      </c>
      <c r="E9" s="15">
        <v>0</v>
      </c>
      <c r="F9" s="15">
        <v>0</v>
      </c>
      <c r="G9" s="15">
        <v>1</v>
      </c>
      <c r="H9" s="15">
        <v>0</v>
      </c>
      <c r="I9" s="21">
        <v>3</v>
      </c>
      <c r="J9" s="240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19">
        <v>0</v>
      </c>
      <c r="J10" s="240"/>
    </row>
    <row r="11" spans="1:17" ht="20.25" customHeight="1">
      <c r="A11" s="18" t="s">
        <v>21</v>
      </c>
      <c r="B11" s="18" t="s">
        <v>168</v>
      </c>
      <c r="C11" s="16">
        <v>0</v>
      </c>
      <c r="D11" s="17">
        <v>1</v>
      </c>
      <c r="E11" s="15">
        <v>0</v>
      </c>
      <c r="F11" s="15">
        <v>1</v>
      </c>
      <c r="G11" s="15">
        <v>0</v>
      </c>
      <c r="H11" s="15">
        <v>0</v>
      </c>
      <c r="I11" s="22">
        <v>2</v>
      </c>
      <c r="J11" s="240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3">
        <v>1</v>
      </c>
      <c r="J12" s="240"/>
    </row>
    <row r="13" spans="1:17" ht="20.25" customHeight="1">
      <c r="A13" s="18" t="s">
        <v>21</v>
      </c>
      <c r="B13" s="18" t="s">
        <v>171</v>
      </c>
      <c r="C13" s="16">
        <v>3</v>
      </c>
      <c r="D13" s="17">
        <v>0</v>
      </c>
      <c r="E13" s="15">
        <v>0</v>
      </c>
      <c r="F13" s="15">
        <v>0</v>
      </c>
      <c r="G13" s="15">
        <v>0</v>
      </c>
      <c r="H13" s="15">
        <v>0</v>
      </c>
      <c r="I13" s="313">
        <v>1</v>
      </c>
      <c r="J13" s="240"/>
    </row>
    <row r="14" spans="1:17" ht="20.25" customHeight="1">
      <c r="A14" s="18" t="s">
        <v>21</v>
      </c>
      <c r="B14" s="18" t="s">
        <v>147</v>
      </c>
      <c r="C14" s="16">
        <v>0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19">
        <v>0</v>
      </c>
      <c r="J14" s="240"/>
    </row>
    <row r="15" spans="1:17" ht="20.25" customHeight="1">
      <c r="A15" s="18" t="s">
        <v>21</v>
      </c>
      <c r="B15" s="18" t="s">
        <v>207</v>
      </c>
      <c r="C15" s="16">
        <v>2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313">
        <v>1</v>
      </c>
      <c r="J15" s="240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40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40"/>
    </row>
    <row r="18" spans="1:10" ht="20.25" customHeight="1">
      <c r="A18" s="18" t="s">
        <v>23</v>
      </c>
      <c r="B18" s="18" t="s">
        <v>23</v>
      </c>
      <c r="C18" s="16">
        <v>3</v>
      </c>
      <c r="D18" s="17">
        <v>0</v>
      </c>
      <c r="E18" s="15">
        <v>0</v>
      </c>
      <c r="F18" s="15">
        <v>0</v>
      </c>
      <c r="G18" s="15">
        <v>0</v>
      </c>
      <c r="H18" s="15">
        <v>0</v>
      </c>
      <c r="I18" s="313">
        <v>1</v>
      </c>
      <c r="J18" s="240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19">
        <v>0</v>
      </c>
      <c r="J19" s="240"/>
    </row>
    <row r="20" spans="1:10" ht="20.25" customHeight="1">
      <c r="A20" s="18" t="s">
        <v>23</v>
      </c>
      <c r="B20" s="18" t="s">
        <v>209</v>
      </c>
      <c r="C20" s="16">
        <v>0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19">
        <v>0</v>
      </c>
      <c r="J20" s="240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19">
        <v>0</v>
      </c>
      <c r="J21" s="240"/>
    </row>
    <row r="22" spans="1:10" ht="20.25" customHeight="1">
      <c r="A22" s="18" t="s">
        <v>23</v>
      </c>
      <c r="B22" s="18" t="s">
        <v>211</v>
      </c>
      <c r="C22" s="16">
        <v>1</v>
      </c>
      <c r="D22" s="17">
        <v>6</v>
      </c>
      <c r="E22" s="15">
        <v>1</v>
      </c>
      <c r="F22" s="15">
        <v>3</v>
      </c>
      <c r="G22" s="15">
        <v>2</v>
      </c>
      <c r="H22" s="15">
        <v>0</v>
      </c>
      <c r="I22" s="21">
        <v>3</v>
      </c>
      <c r="J22" s="240"/>
    </row>
    <row r="23" spans="1:10" ht="20.25" customHeight="1">
      <c r="A23" s="18" t="s">
        <v>23</v>
      </c>
      <c r="B23" s="18" t="s">
        <v>212</v>
      </c>
      <c r="C23" s="16">
        <v>0</v>
      </c>
      <c r="D23" s="17">
        <v>1</v>
      </c>
      <c r="E23" s="15">
        <v>0</v>
      </c>
      <c r="F23" s="15">
        <v>0</v>
      </c>
      <c r="G23" s="15">
        <v>1</v>
      </c>
      <c r="H23" s="15">
        <v>0</v>
      </c>
      <c r="I23" s="21">
        <v>3</v>
      </c>
      <c r="J23" s="240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40"/>
    </row>
    <row r="25" spans="1:10" ht="20.25" customHeight="1">
      <c r="A25" s="18" t="s">
        <v>23</v>
      </c>
      <c r="B25" s="18" t="s">
        <v>213</v>
      </c>
      <c r="C25" s="16">
        <v>0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19">
        <v>0</v>
      </c>
      <c r="J25" s="240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19">
        <v>0</v>
      </c>
      <c r="J26" s="240"/>
    </row>
    <row r="27" spans="1:10" ht="20.25" customHeight="1">
      <c r="A27" s="18" t="s">
        <v>23</v>
      </c>
      <c r="B27" s="18" t="s">
        <v>215</v>
      </c>
      <c r="C27" s="16">
        <v>2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313">
        <v>1</v>
      </c>
      <c r="J27" s="240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40"/>
    </row>
    <row r="29" spans="1:10" ht="20.25" customHeight="1">
      <c r="A29" s="18" t="s">
        <v>23</v>
      </c>
      <c r="B29" s="18" t="s">
        <v>216</v>
      </c>
      <c r="C29" s="16">
        <v>1</v>
      </c>
      <c r="D29" s="17">
        <v>4</v>
      </c>
      <c r="E29" s="15">
        <v>0</v>
      </c>
      <c r="F29" s="15">
        <v>2</v>
      </c>
      <c r="G29" s="15">
        <v>1</v>
      </c>
      <c r="H29" s="15">
        <v>1</v>
      </c>
      <c r="I29" s="21">
        <v>3</v>
      </c>
      <c r="J29" s="240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19">
        <v>0</v>
      </c>
      <c r="J30" s="240"/>
    </row>
    <row r="31" spans="1:10" ht="20.25" customHeight="1">
      <c r="A31" s="18" t="s">
        <v>31</v>
      </c>
      <c r="B31" s="18" t="s">
        <v>218</v>
      </c>
      <c r="C31" s="16">
        <v>1</v>
      </c>
      <c r="D31" s="17">
        <v>2</v>
      </c>
      <c r="E31" s="15">
        <v>0</v>
      </c>
      <c r="F31" s="15">
        <v>1</v>
      </c>
      <c r="G31" s="15">
        <v>0</v>
      </c>
      <c r="H31" s="15">
        <v>1</v>
      </c>
      <c r="I31" s="21">
        <v>3</v>
      </c>
      <c r="J31" s="240"/>
    </row>
    <row r="32" spans="1:10" ht="20.25" customHeight="1">
      <c r="A32" s="18" t="s">
        <v>31</v>
      </c>
      <c r="B32" s="18" t="s">
        <v>219</v>
      </c>
      <c r="C32" s="16">
        <v>0</v>
      </c>
      <c r="D32" s="17">
        <v>1</v>
      </c>
      <c r="E32" s="15">
        <v>0</v>
      </c>
      <c r="F32" s="15">
        <v>0</v>
      </c>
      <c r="G32" s="15">
        <v>1</v>
      </c>
      <c r="H32" s="15">
        <v>0</v>
      </c>
      <c r="I32" s="21">
        <v>3</v>
      </c>
      <c r="J32" s="240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13">
        <v>1</v>
      </c>
      <c r="J33" s="240"/>
    </row>
    <row r="34" spans="1:10" ht="20.25" customHeight="1">
      <c r="A34" s="18" t="s">
        <v>31</v>
      </c>
      <c r="B34" s="18" t="s">
        <v>220</v>
      </c>
      <c r="C34" s="16">
        <v>2</v>
      </c>
      <c r="D34" s="17">
        <v>6</v>
      </c>
      <c r="E34" s="15">
        <v>0</v>
      </c>
      <c r="F34" s="15">
        <v>0</v>
      </c>
      <c r="G34" s="15">
        <v>5</v>
      </c>
      <c r="H34" s="15">
        <v>1</v>
      </c>
      <c r="I34" s="21">
        <v>3</v>
      </c>
      <c r="J34" s="240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40"/>
    </row>
    <row r="36" spans="1:10" ht="20.25" customHeight="1">
      <c r="A36" s="18" t="s">
        <v>31</v>
      </c>
      <c r="B36" s="18" t="s">
        <v>185</v>
      </c>
      <c r="C36" s="16">
        <v>1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13">
        <v>1</v>
      </c>
      <c r="J36" s="240"/>
    </row>
    <row r="37" spans="1:10" ht="20.25" customHeight="1">
      <c r="A37" s="18" t="s">
        <v>31</v>
      </c>
      <c r="B37" s="18" t="s">
        <v>222</v>
      </c>
      <c r="C37" s="16">
        <v>4</v>
      </c>
      <c r="D37" s="17">
        <v>2</v>
      </c>
      <c r="E37" s="15">
        <v>0</v>
      </c>
      <c r="F37" s="15">
        <v>0</v>
      </c>
      <c r="G37" s="15">
        <v>1</v>
      </c>
      <c r="H37" s="15">
        <v>1</v>
      </c>
      <c r="I37" s="21">
        <v>3</v>
      </c>
      <c r="J37" s="240"/>
    </row>
    <row r="38" spans="1:10" ht="20.25" customHeight="1">
      <c r="A38" s="18" t="s">
        <v>31</v>
      </c>
      <c r="B38" s="18" t="s">
        <v>223</v>
      </c>
      <c r="C38" s="16">
        <v>2</v>
      </c>
      <c r="D38" s="17">
        <v>1</v>
      </c>
      <c r="E38" s="15">
        <v>0</v>
      </c>
      <c r="F38" s="15">
        <v>0</v>
      </c>
      <c r="G38" s="15">
        <v>1</v>
      </c>
      <c r="H38" s="15">
        <v>0</v>
      </c>
      <c r="I38" s="21">
        <v>3</v>
      </c>
      <c r="J38" s="240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19">
        <v>0</v>
      </c>
      <c r="J39" s="240"/>
    </row>
    <row r="40" spans="1:10" ht="20.25" customHeight="1">
      <c r="A40" s="18" t="s">
        <v>24</v>
      </c>
      <c r="B40" s="18" t="s">
        <v>148</v>
      </c>
      <c r="C40" s="16">
        <v>0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19">
        <v>0</v>
      </c>
      <c r="J40" s="240"/>
    </row>
    <row r="41" spans="1:10" ht="20.25" customHeight="1">
      <c r="A41" s="18" t="s">
        <v>24</v>
      </c>
      <c r="B41" s="18" t="s">
        <v>159</v>
      </c>
      <c r="C41" s="16">
        <v>1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313">
        <v>1</v>
      </c>
      <c r="J41" s="240"/>
    </row>
    <row r="42" spans="1:10" ht="20.25" customHeight="1">
      <c r="A42" s="18" t="s">
        <v>24</v>
      </c>
      <c r="B42" s="18" t="s">
        <v>165</v>
      </c>
      <c r="C42" s="16">
        <v>2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313">
        <v>1</v>
      </c>
      <c r="J42" s="240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40"/>
    </row>
    <row r="44" spans="1:10" ht="20.25" customHeight="1">
      <c r="A44" s="18" t="s">
        <v>24</v>
      </c>
      <c r="B44" s="18" t="s">
        <v>166</v>
      </c>
      <c r="C44" s="16">
        <v>2</v>
      </c>
      <c r="D44" s="17">
        <v>0</v>
      </c>
      <c r="E44" s="15">
        <v>0</v>
      </c>
      <c r="F44" s="15">
        <v>0</v>
      </c>
      <c r="G44" s="15">
        <v>0</v>
      </c>
      <c r="H44" s="15">
        <v>0</v>
      </c>
      <c r="I44" s="313">
        <v>1</v>
      </c>
      <c r="J44" s="240"/>
    </row>
    <row r="45" spans="1:10" ht="20.25" customHeight="1">
      <c r="A45" s="18" t="s">
        <v>24</v>
      </c>
      <c r="B45" s="18" t="s">
        <v>226</v>
      </c>
      <c r="C45" s="16">
        <v>0</v>
      </c>
      <c r="D45" s="17">
        <v>1</v>
      </c>
      <c r="E45" s="15">
        <v>1</v>
      </c>
      <c r="F45" s="15">
        <v>0</v>
      </c>
      <c r="G45" s="15">
        <v>0</v>
      </c>
      <c r="H45" s="15">
        <v>0</v>
      </c>
      <c r="I45" s="22">
        <v>2</v>
      </c>
      <c r="J45" s="240"/>
    </row>
    <row r="46" spans="1:10" ht="20.25" customHeight="1">
      <c r="A46" s="18" t="s">
        <v>24</v>
      </c>
      <c r="B46" s="18" t="s">
        <v>149</v>
      </c>
      <c r="C46" s="16">
        <v>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19">
        <v>0</v>
      </c>
      <c r="J46" s="240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19">
        <v>0</v>
      </c>
      <c r="J47" s="240"/>
    </row>
    <row r="48" spans="1:10" ht="20.25" customHeight="1">
      <c r="A48" s="18" t="s">
        <v>24</v>
      </c>
      <c r="B48" s="18" t="s">
        <v>228</v>
      </c>
      <c r="C48" s="16">
        <v>1</v>
      </c>
      <c r="D48" s="17">
        <v>2</v>
      </c>
      <c r="E48" s="15">
        <v>0</v>
      </c>
      <c r="F48" s="15">
        <v>0</v>
      </c>
      <c r="G48" s="15">
        <v>2</v>
      </c>
      <c r="H48" s="15">
        <v>0</v>
      </c>
      <c r="I48" s="21">
        <v>3</v>
      </c>
      <c r="J48" s="240"/>
    </row>
    <row r="49" spans="1:10" ht="20.25" customHeight="1">
      <c r="A49" s="18" t="s">
        <v>24</v>
      </c>
      <c r="B49" s="18" t="s">
        <v>229</v>
      </c>
      <c r="C49" s="16">
        <v>4</v>
      </c>
      <c r="D49" s="17">
        <v>3</v>
      </c>
      <c r="E49" s="15">
        <v>1</v>
      </c>
      <c r="F49" s="15">
        <v>0</v>
      </c>
      <c r="G49" s="15">
        <v>2</v>
      </c>
      <c r="H49" s="15">
        <v>0</v>
      </c>
      <c r="I49" s="21">
        <v>3</v>
      </c>
      <c r="J49" s="240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19">
        <v>0</v>
      </c>
      <c r="J50" s="240"/>
    </row>
    <row r="51" spans="1:10" ht="20.25" customHeight="1">
      <c r="A51" s="18" t="s">
        <v>25</v>
      </c>
      <c r="B51" s="18" t="s">
        <v>231</v>
      </c>
      <c r="C51" s="16">
        <v>0</v>
      </c>
      <c r="D51" s="17">
        <v>1</v>
      </c>
      <c r="E51" s="15">
        <v>0</v>
      </c>
      <c r="F51" s="15">
        <v>1</v>
      </c>
      <c r="G51" s="15">
        <v>0</v>
      </c>
      <c r="H51" s="15">
        <v>0</v>
      </c>
      <c r="I51" s="22">
        <v>2</v>
      </c>
      <c r="J51" s="240"/>
    </row>
    <row r="52" spans="1:10" ht="20.25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40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13">
        <v>1</v>
      </c>
      <c r="J53" s="240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240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40"/>
    </row>
    <row r="56" spans="1:10" ht="20.25" customHeight="1">
      <c r="A56" s="18" t="s">
        <v>25</v>
      </c>
      <c r="B56" s="18" t="s">
        <v>233</v>
      </c>
      <c r="C56" s="16">
        <v>1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313">
        <v>1</v>
      </c>
      <c r="J56" s="240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40"/>
    </row>
    <row r="58" spans="1:10" ht="20.25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40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40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40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40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40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0</v>
      </c>
      <c r="E63" s="15">
        <v>0</v>
      </c>
      <c r="F63" s="15">
        <v>0</v>
      </c>
      <c r="G63" s="15">
        <v>0</v>
      </c>
      <c r="H63" s="15">
        <v>0</v>
      </c>
      <c r="I63" s="19">
        <v>0</v>
      </c>
      <c r="J63" s="240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19">
        <v>0</v>
      </c>
      <c r="J64" s="240"/>
    </row>
    <row r="65" spans="1:10" ht="20.25" customHeight="1">
      <c r="A65" s="18" t="s">
        <v>26</v>
      </c>
      <c r="B65" s="18" t="s">
        <v>239</v>
      </c>
      <c r="C65" s="16">
        <v>1</v>
      </c>
      <c r="D65" s="17">
        <v>4</v>
      </c>
      <c r="E65" s="15">
        <v>0</v>
      </c>
      <c r="F65" s="15">
        <v>1</v>
      </c>
      <c r="G65" s="15">
        <v>2</v>
      </c>
      <c r="H65" s="15">
        <v>1</v>
      </c>
      <c r="I65" s="21">
        <v>3</v>
      </c>
      <c r="J65" s="240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40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19">
        <v>0</v>
      </c>
      <c r="J67" s="240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40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40"/>
    </row>
    <row r="70" spans="1:10" ht="20.25" customHeight="1">
      <c r="A70" s="18" t="s">
        <v>26</v>
      </c>
      <c r="B70" s="18" t="s">
        <v>34</v>
      </c>
      <c r="C70" s="16">
        <v>1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13">
        <v>1</v>
      </c>
      <c r="J70" s="240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19">
        <v>0</v>
      </c>
      <c r="J71" s="240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40"/>
    </row>
    <row r="73" spans="1:10" ht="20.25" customHeight="1">
      <c r="A73" s="18" t="s">
        <v>26</v>
      </c>
      <c r="B73" s="18" t="s">
        <v>246</v>
      </c>
      <c r="C73" s="16">
        <v>0</v>
      </c>
      <c r="D73" s="17">
        <v>1</v>
      </c>
      <c r="E73" s="15">
        <v>0</v>
      </c>
      <c r="F73" s="15">
        <v>0</v>
      </c>
      <c r="G73" s="15">
        <v>0</v>
      </c>
      <c r="H73" s="15">
        <v>1</v>
      </c>
      <c r="I73" s="21">
        <v>3</v>
      </c>
      <c r="J73" s="240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40"/>
    </row>
    <row r="75" spans="1:10" ht="20.25" customHeight="1">
      <c r="A75" s="18" t="s">
        <v>26</v>
      </c>
      <c r="B75" s="18" t="s">
        <v>248</v>
      </c>
      <c r="C75" s="16">
        <v>9</v>
      </c>
      <c r="D75" s="17">
        <v>0</v>
      </c>
      <c r="E75" s="15">
        <v>0</v>
      </c>
      <c r="F75" s="15">
        <v>0</v>
      </c>
      <c r="G75" s="15">
        <v>0</v>
      </c>
      <c r="H75" s="15">
        <v>0</v>
      </c>
      <c r="I75" s="313">
        <v>1</v>
      </c>
      <c r="J75" s="240"/>
    </row>
    <row r="76" spans="1:10" ht="20.25" customHeight="1">
      <c r="A76" s="18" t="s">
        <v>27</v>
      </c>
      <c r="B76" s="18" t="s">
        <v>192</v>
      </c>
      <c r="C76" s="16">
        <v>2</v>
      </c>
      <c r="D76" s="17">
        <v>2</v>
      </c>
      <c r="E76" s="15">
        <v>0</v>
      </c>
      <c r="F76" s="15">
        <v>0</v>
      </c>
      <c r="G76" s="15">
        <v>2</v>
      </c>
      <c r="H76" s="15">
        <v>0</v>
      </c>
      <c r="I76" s="21">
        <v>3</v>
      </c>
      <c r="J76" s="240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240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19">
        <v>0</v>
      </c>
      <c r="J78" s="240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13">
        <v>1</v>
      </c>
      <c r="J79" s="240"/>
    </row>
    <row r="80" spans="1:10" ht="20.25" customHeight="1">
      <c r="A80" s="18" t="s">
        <v>27</v>
      </c>
      <c r="B80" s="18" t="s">
        <v>162</v>
      </c>
      <c r="C80" s="16">
        <v>6</v>
      </c>
      <c r="D80" s="17">
        <v>12</v>
      </c>
      <c r="E80" s="15">
        <v>1</v>
      </c>
      <c r="F80" s="15">
        <v>3</v>
      </c>
      <c r="G80" s="15">
        <v>4</v>
      </c>
      <c r="H80" s="15">
        <v>4</v>
      </c>
      <c r="I80" s="21">
        <v>3</v>
      </c>
      <c r="J80" s="240"/>
    </row>
    <row r="81" spans="1:10" ht="20.25" customHeight="1">
      <c r="A81" s="18" t="s">
        <v>27</v>
      </c>
      <c r="B81" s="18" t="s">
        <v>251</v>
      </c>
      <c r="C81" s="16">
        <v>1</v>
      </c>
      <c r="D81" s="17">
        <v>4</v>
      </c>
      <c r="E81" s="15">
        <v>2</v>
      </c>
      <c r="F81" s="15">
        <v>1</v>
      </c>
      <c r="G81" s="15">
        <v>0</v>
      </c>
      <c r="H81" s="15">
        <v>1</v>
      </c>
      <c r="I81" s="21">
        <v>3</v>
      </c>
      <c r="J81" s="240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40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40"/>
    </row>
    <row r="84" spans="1:10" ht="20.25" customHeight="1">
      <c r="A84" s="18" t="s">
        <v>27</v>
      </c>
      <c r="B84" s="18" t="s">
        <v>253</v>
      </c>
      <c r="C84" s="16">
        <v>0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19">
        <v>0</v>
      </c>
      <c r="J84" s="240"/>
    </row>
    <row r="85" spans="1:10" ht="20.25" customHeight="1">
      <c r="A85" s="18" t="s">
        <v>27</v>
      </c>
      <c r="B85" s="18" t="s">
        <v>254</v>
      </c>
      <c r="C85" s="16">
        <v>0</v>
      </c>
      <c r="D85" s="17">
        <v>6</v>
      </c>
      <c r="E85" s="15">
        <v>3</v>
      </c>
      <c r="F85" s="15">
        <v>2</v>
      </c>
      <c r="G85" s="15">
        <v>1</v>
      </c>
      <c r="H85" s="15">
        <v>0</v>
      </c>
      <c r="I85" s="21">
        <v>3</v>
      </c>
      <c r="J85" s="240"/>
    </row>
    <row r="86" spans="1:10" ht="20.25" customHeight="1">
      <c r="A86" s="18" t="s">
        <v>27</v>
      </c>
      <c r="B86" s="18" t="s">
        <v>255</v>
      </c>
      <c r="C86" s="16">
        <v>1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13">
        <v>1</v>
      </c>
      <c r="J86" s="240"/>
    </row>
    <row r="87" spans="1:10" ht="20.25" customHeight="1">
      <c r="A87" s="18" t="s">
        <v>27</v>
      </c>
      <c r="B87" s="18" t="s">
        <v>256</v>
      </c>
      <c r="C87" s="16">
        <v>0</v>
      </c>
      <c r="D87" s="17">
        <v>5</v>
      </c>
      <c r="E87" s="15">
        <v>0</v>
      </c>
      <c r="F87" s="15">
        <v>1</v>
      </c>
      <c r="G87" s="15">
        <v>2</v>
      </c>
      <c r="H87" s="15">
        <v>2</v>
      </c>
      <c r="I87" s="21">
        <v>3</v>
      </c>
      <c r="J87" s="240"/>
    </row>
    <row r="88" spans="1:10" ht="20.25" customHeight="1">
      <c r="A88" s="18" t="s">
        <v>27</v>
      </c>
      <c r="B88" s="18" t="s">
        <v>257</v>
      </c>
      <c r="C88" s="16">
        <v>1</v>
      </c>
      <c r="D88" s="17">
        <v>1</v>
      </c>
      <c r="E88" s="15">
        <v>1</v>
      </c>
      <c r="F88" s="15">
        <v>0</v>
      </c>
      <c r="G88" s="15">
        <v>0</v>
      </c>
      <c r="H88" s="15">
        <v>0</v>
      </c>
      <c r="I88" s="22">
        <v>2</v>
      </c>
      <c r="J88" s="240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13">
        <v>1</v>
      </c>
      <c r="J89" s="240"/>
    </row>
    <row r="90" spans="1:10" ht="20.25" customHeight="1">
      <c r="A90" s="18" t="s">
        <v>34</v>
      </c>
      <c r="B90" s="18" t="s">
        <v>258</v>
      </c>
      <c r="C90" s="16">
        <v>2</v>
      </c>
      <c r="D90" s="17">
        <v>8</v>
      </c>
      <c r="E90" s="15">
        <v>0</v>
      </c>
      <c r="F90" s="15">
        <v>3</v>
      </c>
      <c r="G90" s="15">
        <v>3</v>
      </c>
      <c r="H90" s="15">
        <v>2</v>
      </c>
      <c r="I90" s="21">
        <v>3</v>
      </c>
      <c r="J90" s="240"/>
    </row>
    <row r="91" spans="1:10" ht="20.25" customHeight="1">
      <c r="A91" s="18" t="s">
        <v>34</v>
      </c>
      <c r="B91" s="18" t="s">
        <v>259</v>
      </c>
      <c r="C91" s="16">
        <v>0</v>
      </c>
      <c r="D91" s="17">
        <v>1</v>
      </c>
      <c r="E91" s="15">
        <v>0</v>
      </c>
      <c r="F91" s="15">
        <v>0</v>
      </c>
      <c r="G91" s="15">
        <v>1</v>
      </c>
      <c r="H91" s="15">
        <v>0</v>
      </c>
      <c r="I91" s="21">
        <v>3</v>
      </c>
      <c r="J91" s="240"/>
    </row>
    <row r="92" spans="1:10" ht="20.25" customHeight="1">
      <c r="A92" s="18" t="s">
        <v>34</v>
      </c>
      <c r="B92" s="18" t="s">
        <v>260</v>
      </c>
      <c r="C92" s="16">
        <v>1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13">
        <v>1</v>
      </c>
      <c r="J92" s="240"/>
    </row>
    <row r="93" spans="1:10" ht="20.25" customHeight="1">
      <c r="A93" s="18" t="s">
        <v>34</v>
      </c>
      <c r="B93" s="18" t="s">
        <v>261</v>
      </c>
      <c r="C93" s="16">
        <v>1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313">
        <v>1</v>
      </c>
      <c r="J93" s="240"/>
    </row>
    <row r="94" spans="1:10" ht="20.25" customHeight="1">
      <c r="A94" s="18" t="s">
        <v>34</v>
      </c>
      <c r="B94" s="18" t="s">
        <v>262</v>
      </c>
      <c r="C94" s="16">
        <v>1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313">
        <v>1</v>
      </c>
      <c r="J94" s="240"/>
    </row>
    <row r="95" spans="1:10" ht="20.25" customHeight="1">
      <c r="A95" s="18" t="s">
        <v>34</v>
      </c>
      <c r="B95" s="18" t="s">
        <v>263</v>
      </c>
      <c r="C95" s="16">
        <v>1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313">
        <v>1</v>
      </c>
      <c r="J95" s="240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40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40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40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40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40"/>
    </row>
    <row r="101" spans="1:10" ht="20.25" customHeight="1">
      <c r="A101" s="18" t="s">
        <v>32</v>
      </c>
      <c r="B101" s="18" t="s">
        <v>268</v>
      </c>
      <c r="C101" s="16">
        <v>1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313">
        <v>1</v>
      </c>
      <c r="J101" s="240"/>
    </row>
    <row r="102" spans="1:10" ht="20.25" customHeight="1">
      <c r="A102" s="18" t="s">
        <v>32</v>
      </c>
      <c r="B102" s="18" t="s">
        <v>269</v>
      </c>
      <c r="C102" s="16">
        <v>1</v>
      </c>
      <c r="D102" s="17">
        <v>1</v>
      </c>
      <c r="E102" s="15">
        <v>0</v>
      </c>
      <c r="F102" s="15">
        <v>0</v>
      </c>
      <c r="G102" s="15">
        <v>1</v>
      </c>
      <c r="H102" s="15">
        <v>0</v>
      </c>
      <c r="I102" s="21">
        <v>3</v>
      </c>
      <c r="J102" s="240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240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40"/>
    </row>
    <row r="105" spans="1:10" ht="20.25" customHeight="1">
      <c r="A105" s="18" t="s">
        <v>32</v>
      </c>
      <c r="B105" s="18" t="s">
        <v>170</v>
      </c>
      <c r="C105" s="16">
        <v>1</v>
      </c>
      <c r="D105" s="17">
        <v>1</v>
      </c>
      <c r="E105" s="15">
        <v>0</v>
      </c>
      <c r="F105" s="15">
        <v>0</v>
      </c>
      <c r="G105" s="15">
        <v>1</v>
      </c>
      <c r="H105" s="15">
        <v>0</v>
      </c>
      <c r="I105" s="21">
        <v>3</v>
      </c>
      <c r="J105" s="240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40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40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40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40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13">
        <v>1</v>
      </c>
      <c r="J110" s="240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40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0</v>
      </c>
      <c r="J112" s="240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13">
        <v>1</v>
      </c>
      <c r="J113" s="240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40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40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40"/>
    </row>
    <row r="117" spans="1:10" ht="20.25" customHeight="1">
      <c r="A117" s="18" t="s">
        <v>28</v>
      </c>
      <c r="B117" s="18" t="s">
        <v>279</v>
      </c>
      <c r="C117" s="16">
        <v>0</v>
      </c>
      <c r="D117" s="17">
        <v>1</v>
      </c>
      <c r="E117" s="15">
        <v>0</v>
      </c>
      <c r="F117" s="15">
        <v>0</v>
      </c>
      <c r="G117" s="15">
        <v>1</v>
      </c>
      <c r="H117" s="15">
        <v>0</v>
      </c>
      <c r="I117" s="21">
        <v>3</v>
      </c>
      <c r="J117" s="240"/>
    </row>
    <row r="118" spans="1:10" ht="20.25" customHeight="1">
      <c r="A118" s="18" t="s">
        <v>28</v>
      </c>
      <c r="B118" s="18" t="s">
        <v>182</v>
      </c>
      <c r="C118" s="16">
        <v>2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313">
        <v>1</v>
      </c>
      <c r="J118" s="240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40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40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13">
        <v>1</v>
      </c>
      <c r="J121" s="240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40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40"/>
    </row>
    <row r="124" spans="1:10" ht="20.25" customHeight="1">
      <c r="A124" s="18" t="s">
        <v>28</v>
      </c>
      <c r="B124" s="18" t="s">
        <v>157</v>
      </c>
      <c r="C124" s="16">
        <v>1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13">
        <v>1</v>
      </c>
      <c r="J124" s="240"/>
    </row>
    <row r="125" spans="1:10" ht="20.25" customHeight="1">
      <c r="A125" s="18" t="s">
        <v>28</v>
      </c>
      <c r="B125" s="18" t="s">
        <v>174</v>
      </c>
      <c r="C125" s="16">
        <v>1</v>
      </c>
      <c r="D125" s="17">
        <v>2</v>
      </c>
      <c r="E125" s="15">
        <v>2</v>
      </c>
      <c r="F125" s="15">
        <v>0</v>
      </c>
      <c r="G125" s="15">
        <v>0</v>
      </c>
      <c r="H125" s="15">
        <v>0</v>
      </c>
      <c r="I125" s="22">
        <v>2</v>
      </c>
      <c r="J125" s="240"/>
    </row>
    <row r="126" spans="1:10" ht="20.25" customHeight="1">
      <c r="A126" s="18" t="s">
        <v>29</v>
      </c>
      <c r="B126" s="18" t="s">
        <v>181</v>
      </c>
      <c r="C126" s="16">
        <v>1</v>
      </c>
      <c r="D126" s="17">
        <v>0</v>
      </c>
      <c r="E126" s="15">
        <v>0</v>
      </c>
      <c r="F126" s="15">
        <v>0</v>
      </c>
      <c r="G126" s="15">
        <v>0</v>
      </c>
      <c r="H126" s="15">
        <v>0</v>
      </c>
      <c r="I126" s="313">
        <v>1</v>
      </c>
      <c r="J126" s="240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40"/>
    </row>
    <row r="128" spans="1:10" ht="20.25" customHeight="1">
      <c r="A128" s="18" t="s">
        <v>29</v>
      </c>
      <c r="B128" s="18" t="s">
        <v>285</v>
      </c>
      <c r="C128" s="16">
        <v>0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240"/>
    </row>
    <row r="129" spans="1:10" ht="20.25" customHeight="1">
      <c r="A129" s="18" t="s">
        <v>29</v>
      </c>
      <c r="B129" s="18" t="s">
        <v>169</v>
      </c>
      <c r="C129" s="16">
        <v>1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313">
        <v>1</v>
      </c>
      <c r="J129" s="240"/>
    </row>
    <row r="130" spans="1:10" ht="20.25" customHeight="1">
      <c r="A130" s="18" t="s">
        <v>29</v>
      </c>
      <c r="B130" s="18" t="s">
        <v>286</v>
      </c>
      <c r="C130" s="16">
        <v>0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19">
        <v>0</v>
      </c>
      <c r="J130" s="240"/>
    </row>
    <row r="131" spans="1:10" ht="20.25" customHeight="1">
      <c r="A131" s="18" t="s">
        <v>29</v>
      </c>
      <c r="B131" s="18" t="s">
        <v>287</v>
      </c>
      <c r="C131" s="16">
        <v>0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19">
        <v>0</v>
      </c>
      <c r="J131" s="240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40"/>
    </row>
    <row r="133" spans="1:10" ht="20.25" customHeight="1">
      <c r="A133" s="18" t="s">
        <v>29</v>
      </c>
      <c r="B133" s="18" t="s">
        <v>289</v>
      </c>
      <c r="C133" s="16">
        <v>1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13">
        <v>1</v>
      </c>
      <c r="J133" s="240"/>
    </row>
    <row r="134" spans="1:10" ht="20.25" customHeight="1">
      <c r="A134" s="18" t="s">
        <v>29</v>
      </c>
      <c r="B134" s="18" t="s">
        <v>224</v>
      </c>
      <c r="C134" s="16">
        <v>0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19">
        <v>0</v>
      </c>
      <c r="J134" s="240"/>
    </row>
    <row r="135" spans="1:10" ht="20.25" customHeight="1">
      <c r="A135" s="18" t="s">
        <v>29</v>
      </c>
      <c r="B135" s="18" t="s">
        <v>163</v>
      </c>
      <c r="C135" s="16">
        <v>0</v>
      </c>
      <c r="D135" s="17">
        <v>0</v>
      </c>
      <c r="E135" s="15">
        <v>0</v>
      </c>
      <c r="F135" s="15">
        <v>0</v>
      </c>
      <c r="G135" s="15">
        <v>0</v>
      </c>
      <c r="H135" s="15">
        <v>0</v>
      </c>
      <c r="I135" s="19">
        <v>0</v>
      </c>
      <c r="J135" s="240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40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40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40"/>
    </row>
    <row r="139" spans="1:10" ht="20.25" customHeight="1">
      <c r="A139" s="18" t="s">
        <v>29</v>
      </c>
      <c r="B139" s="18" t="s">
        <v>292</v>
      </c>
      <c r="C139" s="16">
        <v>1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313">
        <v>1</v>
      </c>
      <c r="J139" s="240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40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40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40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19">
        <v>0</v>
      </c>
      <c r="J143" s="240"/>
    </row>
    <row r="144" spans="1:10" ht="20.25" customHeight="1">
      <c r="A144" s="18" t="s">
        <v>33</v>
      </c>
      <c r="B144" s="18" t="s">
        <v>295</v>
      </c>
      <c r="C144" s="16">
        <v>0</v>
      </c>
      <c r="D144" s="17">
        <v>1</v>
      </c>
      <c r="E144" s="15">
        <v>1</v>
      </c>
      <c r="F144" s="15">
        <v>0</v>
      </c>
      <c r="G144" s="15">
        <v>0</v>
      </c>
      <c r="H144" s="15">
        <v>0</v>
      </c>
      <c r="I144" s="22">
        <v>2</v>
      </c>
      <c r="J144" s="240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40"/>
    </row>
    <row r="146" spans="1:10" ht="20.25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40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40"/>
    </row>
    <row r="148" spans="1:10" ht="20.25" customHeight="1">
      <c r="A148" s="18" t="s">
        <v>58</v>
      </c>
      <c r="B148" s="18" t="s">
        <v>296</v>
      </c>
      <c r="C148" s="16">
        <v>0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19">
        <v>0</v>
      </c>
      <c r="J148" s="240"/>
    </row>
    <row r="149" spans="1:10" ht="20.25" customHeight="1">
      <c r="A149" s="18" t="s">
        <v>58</v>
      </c>
      <c r="B149" s="18" t="s">
        <v>178</v>
      </c>
      <c r="C149" s="16">
        <v>0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19">
        <v>0</v>
      </c>
      <c r="J149" s="240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40"/>
    </row>
    <row r="151" spans="1:10" ht="20.25" customHeight="1">
      <c r="A151" s="18" t="s">
        <v>30</v>
      </c>
      <c r="B151" s="18" t="s">
        <v>30</v>
      </c>
      <c r="C151" s="16">
        <v>1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313">
        <v>1</v>
      </c>
      <c r="J151" s="240"/>
    </row>
    <row r="152" spans="1:10" ht="20.25" customHeight="1">
      <c r="A152" s="18" t="s">
        <v>30</v>
      </c>
      <c r="B152" s="18" t="s">
        <v>298</v>
      </c>
      <c r="C152" s="16">
        <v>2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13">
        <v>1</v>
      </c>
      <c r="J152" s="240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40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40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40"/>
    </row>
    <row r="156" spans="1:10" ht="20.25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3">
        <v>1</v>
      </c>
      <c r="J156" s="240"/>
    </row>
    <row r="157" spans="1:10" ht="20.25" customHeight="1">
      <c r="A157" s="18" t="s">
        <v>30</v>
      </c>
      <c r="B157" s="18" t="s">
        <v>302</v>
      </c>
      <c r="C157" s="16">
        <v>1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13">
        <v>1</v>
      </c>
      <c r="J157" s="240"/>
    </row>
    <row r="158" spans="1:10" ht="20.25" customHeight="1">
      <c r="A158" s="18" t="s">
        <v>30</v>
      </c>
      <c r="B158" s="18" t="s">
        <v>187</v>
      </c>
      <c r="C158" s="16">
        <v>0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19">
        <v>0</v>
      </c>
      <c r="J158" s="240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3">
        <v>1</v>
      </c>
      <c r="J159" s="240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40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40"/>
    </row>
    <row r="162" spans="1:10" ht="20.25" customHeight="1">
      <c r="A162" s="18" t="s">
        <v>35</v>
      </c>
      <c r="B162" s="18" t="s">
        <v>304</v>
      </c>
      <c r="C162" s="16">
        <v>0</v>
      </c>
      <c r="D162" s="17">
        <v>6</v>
      </c>
      <c r="E162" s="15">
        <v>1</v>
      </c>
      <c r="F162" s="15">
        <v>0</v>
      </c>
      <c r="G162" s="15">
        <v>3</v>
      </c>
      <c r="H162" s="15">
        <v>2</v>
      </c>
      <c r="I162" s="21">
        <v>3</v>
      </c>
      <c r="J162" s="240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40"/>
    </row>
    <row r="164" spans="1:10" ht="20.25" customHeight="1">
      <c r="A164" s="18" t="s">
        <v>35</v>
      </c>
      <c r="B164" s="18" t="s">
        <v>306</v>
      </c>
      <c r="C164" s="16">
        <v>1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313">
        <v>1</v>
      </c>
      <c r="J164" s="240"/>
    </row>
    <row r="165" spans="1:10" ht="20.25" customHeight="1">
      <c r="A165" s="18" t="s">
        <v>59</v>
      </c>
      <c r="B165" s="18" t="s">
        <v>251</v>
      </c>
      <c r="C165" s="16">
        <v>0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19">
        <v>0</v>
      </c>
      <c r="J165" s="240"/>
    </row>
    <row r="166" spans="1:10" ht="20.25" customHeight="1">
      <c r="A166" s="18" t="s">
        <v>59</v>
      </c>
      <c r="B166" s="18" t="s">
        <v>59</v>
      </c>
      <c r="C166" s="16">
        <v>1</v>
      </c>
      <c r="D166" s="17">
        <v>0</v>
      </c>
      <c r="E166" s="15">
        <v>0</v>
      </c>
      <c r="F166" s="15">
        <v>0</v>
      </c>
      <c r="G166" s="15">
        <v>0</v>
      </c>
      <c r="H166" s="15">
        <v>0</v>
      </c>
      <c r="I166" s="313">
        <v>1</v>
      </c>
      <c r="J166" s="240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40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19">
        <v>0</v>
      </c>
      <c r="J168" s="240"/>
    </row>
    <row r="169" spans="1:10" ht="20.25" customHeight="1">
      <c r="A169" s="18" t="s">
        <v>59</v>
      </c>
      <c r="B169" s="18" t="s">
        <v>179</v>
      </c>
      <c r="C169" s="16">
        <v>2</v>
      </c>
      <c r="D169" s="17">
        <v>0</v>
      </c>
      <c r="E169" s="15">
        <v>0</v>
      </c>
      <c r="F169" s="15">
        <v>0</v>
      </c>
      <c r="G169" s="15">
        <v>0</v>
      </c>
      <c r="H169" s="15">
        <v>0</v>
      </c>
      <c r="I169" s="313">
        <v>1</v>
      </c>
      <c r="J169" s="240"/>
    </row>
    <row r="170" spans="1:10" ht="20.25" customHeight="1">
      <c r="A170" s="18" t="s">
        <v>59</v>
      </c>
      <c r="B170" s="18" t="s">
        <v>164</v>
      </c>
      <c r="C170" s="16">
        <v>0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240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40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40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40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240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40"/>
    </row>
    <row r="176" spans="1:10" ht="20.25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13">
        <v>1</v>
      </c>
      <c r="J176" s="240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40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40"/>
    </row>
    <row r="179" spans="1:10" ht="20.25" customHeight="1">
      <c r="A179" s="18" t="s">
        <v>60</v>
      </c>
      <c r="B179" s="18" t="s">
        <v>313</v>
      </c>
      <c r="C179" s="16">
        <v>1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13">
        <v>1</v>
      </c>
      <c r="J179" s="240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40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40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40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13">
        <v>1</v>
      </c>
      <c r="J183" s="240"/>
    </row>
    <row r="184" spans="1:10" ht="20.25" customHeight="1">
      <c r="A184" s="18" t="s">
        <v>61</v>
      </c>
      <c r="B184" s="18" t="s">
        <v>316</v>
      </c>
      <c r="C184" s="16">
        <v>1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13">
        <v>1</v>
      </c>
      <c r="J184" s="240"/>
    </row>
    <row r="185" spans="1:10" ht="20.25" customHeight="1">
      <c r="A185" s="18" t="s">
        <v>61</v>
      </c>
      <c r="B185" s="18" t="s">
        <v>317</v>
      </c>
      <c r="C185" s="16">
        <v>1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313">
        <v>1</v>
      </c>
      <c r="J185" s="240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13">
        <v>1</v>
      </c>
      <c r="J186" s="240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40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40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40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19">
        <v>0</v>
      </c>
      <c r="J190" s="240"/>
    </row>
    <row r="191" spans="1:10" ht="20.25" customHeight="1">
      <c r="A191" s="18" t="s">
        <v>63</v>
      </c>
      <c r="B191" s="18" t="s">
        <v>63</v>
      </c>
      <c r="C191" s="16">
        <v>0</v>
      </c>
      <c r="D191" s="17">
        <v>1</v>
      </c>
      <c r="E191" s="15">
        <v>0</v>
      </c>
      <c r="F191" s="15">
        <v>1</v>
      </c>
      <c r="G191" s="15">
        <v>0</v>
      </c>
      <c r="H191" s="15">
        <v>0</v>
      </c>
      <c r="I191" s="22">
        <v>2</v>
      </c>
      <c r="J191" s="240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19">
        <v>0</v>
      </c>
      <c r="J192" s="240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13">
        <v>1</v>
      </c>
      <c r="J193" s="240"/>
    </row>
    <row r="194" spans="1:10" ht="20.25" customHeight="1">
      <c r="A194" s="18" t="s">
        <v>63</v>
      </c>
      <c r="B194" s="18" t="s">
        <v>323</v>
      </c>
      <c r="C194" s="16">
        <v>1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13">
        <v>1</v>
      </c>
      <c r="J194" s="240"/>
    </row>
    <row r="195" spans="1:10" ht="20.25" customHeight="1">
      <c r="A195" s="18" t="s">
        <v>63</v>
      </c>
      <c r="B195" s="18" t="s">
        <v>324</v>
      </c>
      <c r="C195" s="16">
        <v>1</v>
      </c>
      <c r="D195" s="17">
        <v>1</v>
      </c>
      <c r="E195" s="15">
        <v>0</v>
      </c>
      <c r="F195" s="15">
        <v>1</v>
      </c>
      <c r="G195" s="15">
        <v>0</v>
      </c>
      <c r="H195" s="15">
        <v>0</v>
      </c>
      <c r="I195" s="22">
        <v>2</v>
      </c>
      <c r="J195" s="240"/>
    </row>
    <row r="196" spans="1:10">
      <c r="A196" s="6" t="s">
        <v>325</v>
      </c>
      <c r="B196" s="7"/>
      <c r="C196" s="8">
        <f>SUM(C3:C195)</f>
        <v>123</v>
      </c>
      <c r="D196" s="245">
        <f>E196+F196+G196+H196</f>
        <v>94</v>
      </c>
      <c r="E196" s="9">
        <f>SUM(E3:E195)</f>
        <v>15</v>
      </c>
      <c r="F196" s="9">
        <f>SUM(F3:F195)</f>
        <v>21</v>
      </c>
      <c r="G196" s="9">
        <f>SUM(G3:G195)</f>
        <v>41</v>
      </c>
      <c r="H196" s="9">
        <f>SUM(H3:H195)</f>
        <v>17</v>
      </c>
      <c r="I196" s="241"/>
      <c r="J196" s="10"/>
    </row>
    <row r="197" spans="1:10">
      <c r="A197" s="11" t="s">
        <v>639</v>
      </c>
      <c r="B197" s="12"/>
      <c r="C197" s="342">
        <f>C196+D196</f>
        <v>217</v>
      </c>
      <c r="D197" s="343"/>
      <c r="I197" s="242"/>
    </row>
    <row r="198" spans="1:10">
      <c r="I198" s="242"/>
    </row>
    <row r="199" spans="1:10">
      <c r="I199" s="242"/>
      <c r="J199" s="243"/>
    </row>
    <row r="200" spans="1:10">
      <c r="I200" s="242"/>
    </row>
    <row r="201" spans="1:10">
      <c r="I201" s="242"/>
    </row>
    <row r="202" spans="1:10">
      <c r="I202" s="242"/>
    </row>
    <row r="203" spans="1:10">
      <c r="A203" s="244"/>
      <c r="I203" s="242"/>
    </row>
    <row r="204" spans="1:10">
      <c r="I204" s="242"/>
    </row>
    <row r="205" spans="1:10">
      <c r="I205" s="242"/>
    </row>
    <row r="206" spans="1:10">
      <c r="I206" s="242"/>
    </row>
    <row r="207" spans="1:10">
      <c r="I207" s="242"/>
    </row>
    <row r="208" spans="1:10">
      <c r="I208" s="242"/>
    </row>
    <row r="209" spans="9:9">
      <c r="I209" s="242"/>
    </row>
    <row r="210" spans="9:9">
      <c r="I210" s="242"/>
    </row>
    <row r="211" spans="9:9">
      <c r="I211" s="242"/>
    </row>
    <row r="212" spans="9:9">
      <c r="I212" s="242"/>
    </row>
    <row r="213" spans="9:9">
      <c r="I213" s="242"/>
    </row>
    <row r="214" spans="9:9">
      <c r="I214" s="242"/>
    </row>
    <row r="215" spans="9:9">
      <c r="I215" s="242"/>
    </row>
    <row r="216" spans="9:9">
      <c r="I216" s="242"/>
    </row>
    <row r="217" spans="9:9">
      <c r="I217" s="242"/>
    </row>
    <row r="218" spans="9:9">
      <c r="I218" s="242"/>
    </row>
    <row r="219" spans="9:9">
      <c r="I219" s="242"/>
    </row>
    <row r="220" spans="9:9">
      <c r="I220" s="242"/>
    </row>
    <row r="221" spans="9:9">
      <c r="I221" s="242"/>
    </row>
    <row r="222" spans="9:9">
      <c r="I222" s="242"/>
    </row>
    <row r="223" spans="9:9">
      <c r="I223" s="242"/>
    </row>
    <row r="224" spans="9:9">
      <c r="I224" s="242"/>
    </row>
    <row r="225" spans="9:9">
      <c r="I225" s="242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D247"/>
  <sheetViews>
    <sheetView zoomScale="90" zoomScaleNormal="90" workbookViewId="0">
      <selection activeCell="N8" sqref="N8"/>
    </sheetView>
  </sheetViews>
  <sheetFormatPr defaultColWidth="9.09765625" defaultRowHeight="30.75"/>
  <cols>
    <col min="1" max="1" width="15.3984375" style="307" customWidth="1"/>
    <col min="2" max="2" width="16.3984375" style="307" customWidth="1"/>
    <col min="3" max="3" width="10.5" style="307" customWidth="1"/>
    <col min="4" max="29" width="3.69921875" style="307" customWidth="1"/>
    <col min="30" max="30" width="10.09765625" style="307" bestFit="1" customWidth="1"/>
    <col min="31" max="49" width="4.69921875" style="307" customWidth="1"/>
    <col min="50" max="50" width="16.296875" style="307" bestFit="1" customWidth="1"/>
    <col min="51" max="16384" width="9.09765625" style="307"/>
  </cols>
  <sheetData>
    <row r="1" spans="1:30">
      <c r="A1" s="306" t="s">
        <v>348</v>
      </c>
      <c r="B1" s="306"/>
    </row>
    <row r="2" spans="1:30">
      <c r="B2" s="308" t="s">
        <v>640</v>
      </c>
    </row>
    <row r="3" spans="1:30" s="23" customFormat="1" ht="27.75"/>
    <row r="4" spans="1:30" s="23" customFormat="1" ht="27.75">
      <c r="A4" s="314" t="s">
        <v>327</v>
      </c>
      <c r="B4" s="315"/>
      <c r="C4" s="315"/>
      <c r="D4" s="314" t="s">
        <v>328</v>
      </c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6"/>
    </row>
    <row r="5" spans="1:30" s="23" customFormat="1" ht="27.75">
      <c r="A5" s="314" t="s">
        <v>9</v>
      </c>
      <c r="B5" s="314" t="s">
        <v>42</v>
      </c>
      <c r="C5" s="314" t="s">
        <v>326</v>
      </c>
      <c r="D5" s="314">
        <v>1</v>
      </c>
      <c r="E5" s="317">
        <v>2</v>
      </c>
      <c r="F5" s="317">
        <v>3</v>
      </c>
      <c r="G5" s="317">
        <v>4</v>
      </c>
      <c r="H5" s="317">
        <v>5</v>
      </c>
      <c r="I5" s="317">
        <v>6</v>
      </c>
      <c r="J5" s="317">
        <v>7</v>
      </c>
      <c r="K5" s="317">
        <v>8</v>
      </c>
      <c r="L5" s="317">
        <v>9</v>
      </c>
      <c r="M5" s="317">
        <v>10</v>
      </c>
      <c r="N5" s="317">
        <v>11</v>
      </c>
      <c r="O5" s="317">
        <v>12</v>
      </c>
      <c r="P5" s="317">
        <v>13</v>
      </c>
      <c r="Q5" s="317">
        <v>14</v>
      </c>
      <c r="R5" s="317">
        <v>15</v>
      </c>
      <c r="S5" s="317">
        <v>16</v>
      </c>
      <c r="T5" s="317">
        <v>17</v>
      </c>
      <c r="U5" s="317">
        <v>18</v>
      </c>
      <c r="V5" s="317">
        <v>19</v>
      </c>
      <c r="W5" s="317">
        <v>20</v>
      </c>
      <c r="X5" s="317">
        <v>21</v>
      </c>
      <c r="Y5" s="317">
        <v>22</v>
      </c>
      <c r="Z5" s="317">
        <v>23</v>
      </c>
      <c r="AA5" s="317">
        <v>24</v>
      </c>
      <c r="AB5" s="317">
        <v>25</v>
      </c>
      <c r="AC5" s="317">
        <v>26</v>
      </c>
      <c r="AD5" s="318" t="s">
        <v>504</v>
      </c>
    </row>
    <row r="6" spans="1:30" s="23" customFormat="1" ht="27.75">
      <c r="A6" s="323" t="s">
        <v>23</v>
      </c>
      <c r="B6" s="323" t="s">
        <v>211</v>
      </c>
      <c r="C6" s="323" t="s">
        <v>211</v>
      </c>
      <c r="D6" s="347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>
        <v>1</v>
      </c>
      <c r="AC6" s="348"/>
      <c r="AD6" s="349">
        <v>1</v>
      </c>
    </row>
    <row r="7" spans="1:30" s="23" customFormat="1" ht="27.75">
      <c r="A7" s="324"/>
      <c r="B7" s="324"/>
      <c r="C7" s="325" t="s">
        <v>498</v>
      </c>
      <c r="D7" s="350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>
        <v>1</v>
      </c>
      <c r="Y7" s="351">
        <v>1</v>
      </c>
      <c r="Z7" s="351">
        <v>3</v>
      </c>
      <c r="AA7" s="351">
        <v>1</v>
      </c>
      <c r="AB7" s="351"/>
      <c r="AC7" s="351"/>
      <c r="AD7" s="352">
        <v>6</v>
      </c>
    </row>
    <row r="8" spans="1:30" s="23" customFormat="1" ht="27.75">
      <c r="A8" s="324"/>
      <c r="B8" s="326" t="s">
        <v>505</v>
      </c>
      <c r="C8" s="327"/>
      <c r="D8" s="355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>
        <v>1</v>
      </c>
      <c r="Y8" s="356">
        <v>1</v>
      </c>
      <c r="Z8" s="356">
        <v>3</v>
      </c>
      <c r="AA8" s="356">
        <v>1</v>
      </c>
      <c r="AB8" s="356">
        <v>1</v>
      </c>
      <c r="AC8" s="356"/>
      <c r="AD8" s="357">
        <v>7</v>
      </c>
    </row>
    <row r="9" spans="1:30" s="23" customFormat="1" ht="27.75">
      <c r="A9" s="324"/>
      <c r="B9" s="323" t="s">
        <v>216</v>
      </c>
      <c r="C9" s="323" t="s">
        <v>382</v>
      </c>
      <c r="D9" s="347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>
        <v>1</v>
      </c>
      <c r="S9" s="348"/>
      <c r="T9" s="348"/>
      <c r="U9" s="348"/>
      <c r="V9" s="348"/>
      <c r="W9" s="348"/>
      <c r="X9" s="348"/>
      <c r="Y9" s="348"/>
      <c r="Z9" s="348">
        <v>1</v>
      </c>
      <c r="AA9" s="348">
        <v>1</v>
      </c>
      <c r="AB9" s="348">
        <v>1</v>
      </c>
      <c r="AC9" s="348"/>
      <c r="AD9" s="349">
        <v>4</v>
      </c>
    </row>
    <row r="10" spans="1:30" s="23" customFormat="1" ht="27.75">
      <c r="A10" s="324"/>
      <c r="B10" s="324"/>
      <c r="C10" s="325" t="s">
        <v>620</v>
      </c>
      <c r="D10" s="350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>
        <v>1</v>
      </c>
      <c r="AB10" s="351"/>
      <c r="AC10" s="351"/>
      <c r="AD10" s="352">
        <v>1</v>
      </c>
    </row>
    <row r="11" spans="1:30" s="23" customFormat="1" ht="27.75">
      <c r="A11" s="324"/>
      <c r="B11" s="326" t="s">
        <v>508</v>
      </c>
      <c r="C11" s="327"/>
      <c r="D11" s="355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>
        <v>1</v>
      </c>
      <c r="S11" s="356"/>
      <c r="T11" s="356"/>
      <c r="U11" s="356"/>
      <c r="V11" s="356"/>
      <c r="W11" s="356"/>
      <c r="X11" s="356"/>
      <c r="Y11" s="356"/>
      <c r="Z11" s="356">
        <v>1</v>
      </c>
      <c r="AA11" s="356">
        <v>2</v>
      </c>
      <c r="AB11" s="356">
        <v>1</v>
      </c>
      <c r="AC11" s="356"/>
      <c r="AD11" s="357">
        <v>5</v>
      </c>
    </row>
    <row r="12" spans="1:30" s="23" customFormat="1" ht="27.75">
      <c r="A12" s="324"/>
      <c r="B12" s="323" t="s">
        <v>23</v>
      </c>
      <c r="C12" s="323" t="s">
        <v>23</v>
      </c>
      <c r="D12" s="347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>
        <v>1</v>
      </c>
      <c r="W12" s="348"/>
      <c r="X12" s="348"/>
      <c r="Y12" s="348"/>
      <c r="Z12" s="348"/>
      <c r="AA12" s="348"/>
      <c r="AB12" s="348"/>
      <c r="AC12" s="348"/>
      <c r="AD12" s="349">
        <v>1</v>
      </c>
    </row>
    <row r="13" spans="1:30" s="23" customFormat="1" ht="27.75">
      <c r="A13" s="324"/>
      <c r="B13" s="324"/>
      <c r="C13" s="325" t="s">
        <v>171</v>
      </c>
      <c r="D13" s="350"/>
      <c r="E13" s="351">
        <v>1</v>
      </c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2">
        <v>1</v>
      </c>
    </row>
    <row r="14" spans="1:30" s="23" customFormat="1" ht="27.75">
      <c r="A14" s="324"/>
      <c r="B14" s="324"/>
      <c r="C14" s="325" t="s">
        <v>393</v>
      </c>
      <c r="D14" s="350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>
        <v>1</v>
      </c>
      <c r="U14" s="351"/>
      <c r="V14" s="351"/>
      <c r="W14" s="351"/>
      <c r="X14" s="351"/>
      <c r="Y14" s="351"/>
      <c r="Z14" s="351"/>
      <c r="AA14" s="351"/>
      <c r="AB14" s="351"/>
      <c r="AC14" s="351"/>
      <c r="AD14" s="352">
        <v>1</v>
      </c>
    </row>
    <row r="15" spans="1:30" s="23" customFormat="1" ht="27.75">
      <c r="A15" s="324"/>
      <c r="B15" s="326" t="s">
        <v>506</v>
      </c>
      <c r="C15" s="327"/>
      <c r="D15" s="355"/>
      <c r="E15" s="356">
        <v>1</v>
      </c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>
        <v>1</v>
      </c>
      <c r="U15" s="356"/>
      <c r="V15" s="356">
        <v>1</v>
      </c>
      <c r="W15" s="356"/>
      <c r="X15" s="356"/>
      <c r="Y15" s="356"/>
      <c r="Z15" s="356"/>
      <c r="AA15" s="356"/>
      <c r="AB15" s="356"/>
      <c r="AC15" s="356"/>
      <c r="AD15" s="357">
        <v>3</v>
      </c>
    </row>
    <row r="16" spans="1:30" s="23" customFormat="1" ht="27.75">
      <c r="A16" s="324"/>
      <c r="B16" s="323" t="s">
        <v>215</v>
      </c>
      <c r="C16" s="323" t="s">
        <v>489</v>
      </c>
      <c r="D16" s="347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>
        <v>2</v>
      </c>
      <c r="Y16" s="348"/>
      <c r="Z16" s="348"/>
      <c r="AA16" s="348"/>
      <c r="AB16" s="348"/>
      <c r="AC16" s="348"/>
      <c r="AD16" s="349">
        <v>2</v>
      </c>
    </row>
    <row r="17" spans="1:30" s="23" customFormat="1" ht="27.75">
      <c r="A17" s="324"/>
      <c r="B17" s="326" t="s">
        <v>507</v>
      </c>
      <c r="C17" s="327"/>
      <c r="D17" s="355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>
        <v>2</v>
      </c>
      <c r="Y17" s="356"/>
      <c r="Z17" s="356"/>
      <c r="AA17" s="356"/>
      <c r="AB17" s="356"/>
      <c r="AC17" s="356"/>
      <c r="AD17" s="357">
        <v>2</v>
      </c>
    </row>
    <row r="18" spans="1:30" s="23" customFormat="1" ht="27.75">
      <c r="A18" s="324"/>
      <c r="B18" s="323" t="s">
        <v>212</v>
      </c>
      <c r="C18" s="323" t="s">
        <v>621</v>
      </c>
      <c r="D18" s="347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>
        <v>1</v>
      </c>
      <c r="AC18" s="348"/>
      <c r="AD18" s="349">
        <v>1</v>
      </c>
    </row>
    <row r="19" spans="1:30" s="23" customFormat="1" ht="27.75">
      <c r="A19" s="324"/>
      <c r="B19" s="326" t="s">
        <v>641</v>
      </c>
      <c r="C19" s="327"/>
      <c r="D19" s="355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>
        <v>1</v>
      </c>
      <c r="AC19" s="356"/>
      <c r="AD19" s="357">
        <v>1</v>
      </c>
    </row>
    <row r="20" spans="1:30" s="23" customFormat="1" ht="27.75">
      <c r="A20" s="358" t="s">
        <v>506</v>
      </c>
      <c r="B20" s="359"/>
      <c r="C20" s="359"/>
      <c r="D20" s="360"/>
      <c r="E20" s="361">
        <v>1</v>
      </c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>
        <v>1</v>
      </c>
      <c r="S20" s="361"/>
      <c r="T20" s="361">
        <v>1</v>
      </c>
      <c r="U20" s="361"/>
      <c r="V20" s="361">
        <v>1</v>
      </c>
      <c r="W20" s="361"/>
      <c r="X20" s="361">
        <v>3</v>
      </c>
      <c r="Y20" s="361">
        <v>1</v>
      </c>
      <c r="Z20" s="361">
        <v>4</v>
      </c>
      <c r="AA20" s="361">
        <v>3</v>
      </c>
      <c r="AB20" s="361">
        <v>3</v>
      </c>
      <c r="AC20" s="361"/>
      <c r="AD20" s="362">
        <v>18</v>
      </c>
    </row>
    <row r="21" spans="1:30" s="23" customFormat="1" ht="27.75">
      <c r="A21" s="323" t="s">
        <v>24</v>
      </c>
      <c r="B21" s="323" t="s">
        <v>229</v>
      </c>
      <c r="C21" s="323" t="s">
        <v>389</v>
      </c>
      <c r="D21" s="347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>
        <v>1</v>
      </c>
      <c r="U21" s="348"/>
      <c r="V21" s="348"/>
      <c r="W21" s="348"/>
      <c r="X21" s="348">
        <v>2</v>
      </c>
      <c r="Y21" s="348">
        <v>1</v>
      </c>
      <c r="Z21" s="348"/>
      <c r="AA21" s="348"/>
      <c r="AB21" s="348"/>
      <c r="AC21" s="348"/>
      <c r="AD21" s="349">
        <v>4</v>
      </c>
    </row>
    <row r="22" spans="1:30" s="23" customFormat="1" ht="27.75">
      <c r="A22" s="324"/>
      <c r="B22" s="324"/>
      <c r="C22" s="325" t="s">
        <v>490</v>
      </c>
      <c r="D22" s="350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>
        <v>1</v>
      </c>
      <c r="X22" s="351"/>
      <c r="Y22" s="351"/>
      <c r="Z22" s="351"/>
      <c r="AA22" s="351"/>
      <c r="AB22" s="351">
        <v>1</v>
      </c>
      <c r="AC22" s="351"/>
      <c r="AD22" s="352">
        <v>2</v>
      </c>
    </row>
    <row r="23" spans="1:30" s="23" customFormat="1" ht="27.75">
      <c r="A23" s="324"/>
      <c r="B23" s="324"/>
      <c r="C23" s="325" t="s">
        <v>642</v>
      </c>
      <c r="D23" s="350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>
        <v>1</v>
      </c>
      <c r="AC23" s="351"/>
      <c r="AD23" s="352">
        <v>1</v>
      </c>
    </row>
    <row r="24" spans="1:30" s="23" customFormat="1" ht="27.75">
      <c r="A24" s="324"/>
      <c r="B24" s="326" t="s">
        <v>509</v>
      </c>
      <c r="C24" s="327"/>
      <c r="D24" s="355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>
        <v>1</v>
      </c>
      <c r="U24" s="356"/>
      <c r="V24" s="356"/>
      <c r="W24" s="356">
        <v>1</v>
      </c>
      <c r="X24" s="356">
        <v>2</v>
      </c>
      <c r="Y24" s="356">
        <v>1</v>
      </c>
      <c r="Z24" s="356"/>
      <c r="AA24" s="356"/>
      <c r="AB24" s="356">
        <v>2</v>
      </c>
      <c r="AC24" s="356"/>
      <c r="AD24" s="357">
        <v>7</v>
      </c>
    </row>
    <row r="25" spans="1:30" s="23" customFormat="1" ht="27.75">
      <c r="A25" s="324"/>
      <c r="B25" s="323" t="s">
        <v>228</v>
      </c>
      <c r="C25" s="323" t="s">
        <v>622</v>
      </c>
      <c r="D25" s="347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>
        <v>2</v>
      </c>
      <c r="AB25" s="348"/>
      <c r="AC25" s="348"/>
      <c r="AD25" s="349">
        <v>2</v>
      </c>
    </row>
    <row r="26" spans="1:30" s="23" customFormat="1" ht="27.75">
      <c r="A26" s="324"/>
      <c r="B26" s="324"/>
      <c r="C26" s="325" t="s">
        <v>394</v>
      </c>
      <c r="D26" s="350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>
        <v>1</v>
      </c>
      <c r="V26" s="351"/>
      <c r="W26" s="351"/>
      <c r="X26" s="351"/>
      <c r="Y26" s="351"/>
      <c r="Z26" s="351"/>
      <c r="AA26" s="351"/>
      <c r="AB26" s="351"/>
      <c r="AC26" s="351"/>
      <c r="AD26" s="352">
        <v>1</v>
      </c>
    </row>
    <row r="27" spans="1:30" s="23" customFormat="1" ht="27.75">
      <c r="A27" s="324"/>
      <c r="B27" s="326" t="s">
        <v>514</v>
      </c>
      <c r="C27" s="327"/>
      <c r="D27" s="355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>
        <v>1</v>
      </c>
      <c r="V27" s="356"/>
      <c r="W27" s="356"/>
      <c r="X27" s="356"/>
      <c r="Y27" s="356"/>
      <c r="Z27" s="356"/>
      <c r="AA27" s="356">
        <v>2</v>
      </c>
      <c r="AB27" s="356"/>
      <c r="AC27" s="356"/>
      <c r="AD27" s="357">
        <v>3</v>
      </c>
    </row>
    <row r="28" spans="1:30" s="23" customFormat="1" ht="27.75">
      <c r="A28" s="324"/>
      <c r="B28" s="323" t="s">
        <v>166</v>
      </c>
      <c r="C28" s="323" t="s">
        <v>166</v>
      </c>
      <c r="D28" s="347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>
        <v>1</v>
      </c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9">
        <v>1</v>
      </c>
    </row>
    <row r="29" spans="1:30" s="23" customFormat="1" ht="27.75">
      <c r="A29" s="324"/>
      <c r="B29" s="324"/>
      <c r="C29" s="325" t="s">
        <v>491</v>
      </c>
      <c r="D29" s="350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>
        <v>1</v>
      </c>
      <c r="Y29" s="351"/>
      <c r="Z29" s="351"/>
      <c r="AA29" s="351"/>
      <c r="AB29" s="351"/>
      <c r="AC29" s="351"/>
      <c r="AD29" s="352">
        <v>1</v>
      </c>
    </row>
    <row r="30" spans="1:30" s="23" customFormat="1" ht="27.75">
      <c r="A30" s="324"/>
      <c r="B30" s="326" t="s">
        <v>510</v>
      </c>
      <c r="C30" s="327"/>
      <c r="D30" s="355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>
        <v>1</v>
      </c>
      <c r="R30" s="356"/>
      <c r="S30" s="356"/>
      <c r="T30" s="356"/>
      <c r="U30" s="356"/>
      <c r="V30" s="356"/>
      <c r="W30" s="356"/>
      <c r="X30" s="356">
        <v>1</v>
      </c>
      <c r="Y30" s="356"/>
      <c r="Z30" s="356"/>
      <c r="AA30" s="356"/>
      <c r="AB30" s="356"/>
      <c r="AC30" s="356"/>
      <c r="AD30" s="357">
        <v>2</v>
      </c>
    </row>
    <row r="31" spans="1:30" s="23" customFormat="1" ht="27.75">
      <c r="A31" s="324"/>
      <c r="B31" s="323" t="s">
        <v>165</v>
      </c>
      <c r="C31" s="323" t="s">
        <v>165</v>
      </c>
      <c r="D31" s="347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>
        <v>1</v>
      </c>
      <c r="X31" s="348"/>
      <c r="Y31" s="348"/>
      <c r="Z31" s="348"/>
      <c r="AA31" s="348"/>
      <c r="AB31" s="348"/>
      <c r="AC31" s="348"/>
      <c r="AD31" s="349">
        <v>1</v>
      </c>
    </row>
    <row r="32" spans="1:30" s="23" customFormat="1" ht="27.75">
      <c r="A32" s="324"/>
      <c r="B32" s="324"/>
      <c r="C32" s="325" t="s">
        <v>482</v>
      </c>
      <c r="D32" s="350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>
        <v>1</v>
      </c>
      <c r="W32" s="351"/>
      <c r="X32" s="351"/>
      <c r="Y32" s="351"/>
      <c r="Z32" s="351"/>
      <c r="AA32" s="351"/>
      <c r="AB32" s="351"/>
      <c r="AC32" s="351"/>
      <c r="AD32" s="352">
        <v>1</v>
      </c>
    </row>
    <row r="33" spans="1:30" s="23" customFormat="1" ht="27.75">
      <c r="A33" s="324"/>
      <c r="B33" s="326" t="s">
        <v>511</v>
      </c>
      <c r="C33" s="327"/>
      <c r="D33" s="355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>
        <v>1</v>
      </c>
      <c r="W33" s="356">
        <v>1</v>
      </c>
      <c r="X33" s="356"/>
      <c r="Y33" s="356"/>
      <c r="Z33" s="356"/>
      <c r="AA33" s="356"/>
      <c r="AB33" s="356"/>
      <c r="AC33" s="356"/>
      <c r="AD33" s="357">
        <v>2</v>
      </c>
    </row>
    <row r="34" spans="1:30" s="23" customFormat="1" ht="27.75">
      <c r="A34" s="324"/>
      <c r="B34" s="323" t="s">
        <v>226</v>
      </c>
      <c r="C34" s="323" t="s">
        <v>499</v>
      </c>
      <c r="D34" s="347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>
        <v>1</v>
      </c>
      <c r="Z34" s="348"/>
      <c r="AA34" s="348"/>
      <c r="AB34" s="348"/>
      <c r="AC34" s="348"/>
      <c r="AD34" s="349">
        <v>1</v>
      </c>
    </row>
    <row r="35" spans="1:30" s="23" customFormat="1" ht="27.75">
      <c r="A35" s="324"/>
      <c r="B35" s="326" t="s">
        <v>512</v>
      </c>
      <c r="C35" s="327"/>
      <c r="D35" s="355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>
        <v>1</v>
      </c>
      <c r="Z35" s="356"/>
      <c r="AA35" s="356"/>
      <c r="AB35" s="356"/>
      <c r="AC35" s="356"/>
      <c r="AD35" s="357">
        <v>1</v>
      </c>
    </row>
    <row r="36" spans="1:30" s="23" customFormat="1" ht="27.75">
      <c r="A36" s="324"/>
      <c r="B36" s="323" t="s">
        <v>159</v>
      </c>
      <c r="C36" s="323" t="s">
        <v>483</v>
      </c>
      <c r="D36" s="347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>
        <v>1</v>
      </c>
      <c r="V36" s="348"/>
      <c r="W36" s="348"/>
      <c r="X36" s="348"/>
      <c r="Y36" s="348"/>
      <c r="Z36" s="348"/>
      <c r="AA36" s="348"/>
      <c r="AB36" s="348"/>
      <c r="AC36" s="348"/>
      <c r="AD36" s="349">
        <v>1</v>
      </c>
    </row>
    <row r="37" spans="1:30" s="23" customFormat="1" ht="27.75">
      <c r="A37" s="324"/>
      <c r="B37" s="326" t="s">
        <v>513</v>
      </c>
      <c r="C37" s="327"/>
      <c r="D37" s="355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>
        <v>1</v>
      </c>
      <c r="V37" s="356"/>
      <c r="W37" s="356"/>
      <c r="X37" s="356"/>
      <c r="Y37" s="356"/>
      <c r="Z37" s="356"/>
      <c r="AA37" s="356"/>
      <c r="AB37" s="356"/>
      <c r="AC37" s="356"/>
      <c r="AD37" s="357">
        <v>1</v>
      </c>
    </row>
    <row r="38" spans="1:30" s="23" customFormat="1" ht="27.75">
      <c r="A38" s="358" t="s">
        <v>515</v>
      </c>
      <c r="B38" s="359"/>
      <c r="C38" s="359"/>
      <c r="D38" s="360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>
        <v>1</v>
      </c>
      <c r="R38" s="361"/>
      <c r="S38" s="361"/>
      <c r="T38" s="361">
        <v>1</v>
      </c>
      <c r="U38" s="361">
        <v>2</v>
      </c>
      <c r="V38" s="361">
        <v>1</v>
      </c>
      <c r="W38" s="361">
        <v>2</v>
      </c>
      <c r="X38" s="361">
        <v>3</v>
      </c>
      <c r="Y38" s="361">
        <v>2</v>
      </c>
      <c r="Z38" s="361"/>
      <c r="AA38" s="361">
        <v>2</v>
      </c>
      <c r="AB38" s="361">
        <v>2</v>
      </c>
      <c r="AC38" s="361"/>
      <c r="AD38" s="362">
        <v>16</v>
      </c>
    </row>
    <row r="39" spans="1:30" s="23" customFormat="1" ht="27.75">
      <c r="A39" s="323" t="s">
        <v>60</v>
      </c>
      <c r="B39" s="323" t="s">
        <v>60</v>
      </c>
      <c r="C39" s="323" t="s">
        <v>500</v>
      </c>
      <c r="D39" s="347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>
        <v>1</v>
      </c>
      <c r="Z39" s="348"/>
      <c r="AA39" s="348"/>
      <c r="AB39" s="348"/>
      <c r="AC39" s="348"/>
      <c r="AD39" s="349">
        <v>1</v>
      </c>
    </row>
    <row r="40" spans="1:30" s="23" customFormat="1" ht="27.75">
      <c r="A40" s="324"/>
      <c r="B40" s="326" t="s">
        <v>517</v>
      </c>
      <c r="C40" s="327"/>
      <c r="D40" s="355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>
        <v>1</v>
      </c>
      <c r="Z40" s="356"/>
      <c r="AA40" s="356"/>
      <c r="AB40" s="356"/>
      <c r="AC40" s="356"/>
      <c r="AD40" s="357">
        <v>1</v>
      </c>
    </row>
    <row r="41" spans="1:30" s="23" customFormat="1" ht="27.75">
      <c r="A41" s="324"/>
      <c r="B41" s="323" t="s">
        <v>313</v>
      </c>
      <c r="C41" s="323" t="s">
        <v>313</v>
      </c>
      <c r="D41" s="347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>
        <v>1</v>
      </c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9">
        <v>1</v>
      </c>
    </row>
    <row r="42" spans="1:30" s="23" customFormat="1" ht="27.75">
      <c r="A42" s="324"/>
      <c r="B42" s="326" t="s">
        <v>516</v>
      </c>
      <c r="C42" s="327"/>
      <c r="D42" s="355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>
        <v>1</v>
      </c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7">
        <v>1</v>
      </c>
    </row>
    <row r="43" spans="1:30" s="23" customFormat="1" ht="27.75">
      <c r="A43" s="358" t="s">
        <v>517</v>
      </c>
      <c r="B43" s="359"/>
      <c r="C43" s="359"/>
      <c r="D43" s="360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>
        <v>1</v>
      </c>
      <c r="S43" s="361"/>
      <c r="T43" s="361"/>
      <c r="U43" s="361"/>
      <c r="V43" s="361"/>
      <c r="W43" s="361"/>
      <c r="X43" s="361"/>
      <c r="Y43" s="361">
        <v>1</v>
      </c>
      <c r="Z43" s="361"/>
      <c r="AA43" s="361"/>
      <c r="AB43" s="361"/>
      <c r="AC43" s="361"/>
      <c r="AD43" s="362">
        <v>2</v>
      </c>
    </row>
    <row r="44" spans="1:30" s="23" customFormat="1" ht="27.75">
      <c r="A44" s="323" t="s">
        <v>61</v>
      </c>
      <c r="B44" s="323" t="s">
        <v>318</v>
      </c>
      <c r="C44" s="323" t="s">
        <v>266</v>
      </c>
      <c r="D44" s="347"/>
      <c r="E44" s="348"/>
      <c r="F44" s="348"/>
      <c r="G44" s="348"/>
      <c r="H44" s="348"/>
      <c r="I44" s="348"/>
      <c r="J44" s="348"/>
      <c r="K44" s="348"/>
      <c r="L44" s="348"/>
      <c r="M44" s="348">
        <v>1</v>
      </c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9">
        <v>1</v>
      </c>
    </row>
    <row r="45" spans="1:30" s="23" customFormat="1" ht="27.75">
      <c r="A45" s="324"/>
      <c r="B45" s="324"/>
      <c r="C45" s="325" t="s">
        <v>358</v>
      </c>
      <c r="D45" s="350"/>
      <c r="E45" s="351"/>
      <c r="F45" s="351"/>
      <c r="G45" s="351"/>
      <c r="H45" s="351"/>
      <c r="I45" s="351"/>
      <c r="J45" s="351"/>
      <c r="K45" s="351">
        <v>1</v>
      </c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2">
        <v>1</v>
      </c>
    </row>
    <row r="46" spans="1:30" s="23" customFormat="1" ht="27.75">
      <c r="A46" s="324"/>
      <c r="B46" s="326" t="s">
        <v>518</v>
      </c>
      <c r="C46" s="327"/>
      <c r="D46" s="355"/>
      <c r="E46" s="356"/>
      <c r="F46" s="356"/>
      <c r="G46" s="356"/>
      <c r="H46" s="356"/>
      <c r="I46" s="356"/>
      <c r="J46" s="356"/>
      <c r="K46" s="356">
        <v>1</v>
      </c>
      <c r="L46" s="356"/>
      <c r="M46" s="356">
        <v>1</v>
      </c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7">
        <v>2</v>
      </c>
    </row>
    <row r="47" spans="1:30" s="23" customFormat="1" ht="27.75">
      <c r="A47" s="324"/>
      <c r="B47" s="323" t="s">
        <v>317</v>
      </c>
      <c r="C47" s="323" t="s">
        <v>317</v>
      </c>
      <c r="D47" s="347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>
        <v>1</v>
      </c>
      <c r="U47" s="348"/>
      <c r="V47" s="348"/>
      <c r="W47" s="348"/>
      <c r="X47" s="348"/>
      <c r="Y47" s="348"/>
      <c r="Z47" s="348"/>
      <c r="AA47" s="348"/>
      <c r="AB47" s="348"/>
      <c r="AC47" s="348"/>
      <c r="AD47" s="349">
        <v>1</v>
      </c>
    </row>
    <row r="48" spans="1:30" s="23" customFormat="1" ht="27.75">
      <c r="A48" s="324"/>
      <c r="B48" s="326" t="s">
        <v>519</v>
      </c>
      <c r="C48" s="327"/>
      <c r="D48" s="355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56"/>
      <c r="S48" s="356"/>
      <c r="T48" s="356">
        <v>1</v>
      </c>
      <c r="U48" s="356"/>
      <c r="V48" s="356"/>
      <c r="W48" s="356"/>
      <c r="X48" s="356"/>
      <c r="Y48" s="356"/>
      <c r="Z48" s="356"/>
      <c r="AA48" s="356"/>
      <c r="AB48" s="356"/>
      <c r="AC48" s="356"/>
      <c r="AD48" s="357">
        <v>1</v>
      </c>
    </row>
    <row r="49" spans="1:30" s="23" customFormat="1" ht="27.75">
      <c r="A49" s="324"/>
      <c r="B49" s="323" t="s">
        <v>316</v>
      </c>
      <c r="C49" s="323" t="s">
        <v>364</v>
      </c>
      <c r="D49" s="347"/>
      <c r="E49" s="348"/>
      <c r="F49" s="348"/>
      <c r="G49" s="348"/>
      <c r="H49" s="348"/>
      <c r="I49" s="348"/>
      <c r="J49" s="348"/>
      <c r="K49" s="348"/>
      <c r="L49" s="348"/>
      <c r="M49" s="348"/>
      <c r="N49" s="348">
        <v>1</v>
      </c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9">
        <v>1</v>
      </c>
    </row>
    <row r="50" spans="1:30" s="23" customFormat="1" ht="27.75">
      <c r="A50" s="324"/>
      <c r="B50" s="326" t="s">
        <v>520</v>
      </c>
      <c r="C50" s="327"/>
      <c r="D50" s="355"/>
      <c r="E50" s="356"/>
      <c r="F50" s="356"/>
      <c r="G50" s="356"/>
      <c r="H50" s="356"/>
      <c r="I50" s="356"/>
      <c r="J50" s="356"/>
      <c r="K50" s="356"/>
      <c r="L50" s="356"/>
      <c r="M50" s="356"/>
      <c r="N50" s="356">
        <v>1</v>
      </c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7">
        <v>1</v>
      </c>
    </row>
    <row r="51" spans="1:30" s="23" customFormat="1" ht="27.75">
      <c r="A51" s="324"/>
      <c r="B51" s="323" t="s">
        <v>177</v>
      </c>
      <c r="C51" s="323" t="s">
        <v>395</v>
      </c>
      <c r="D51" s="347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>
        <v>1</v>
      </c>
      <c r="V51" s="348"/>
      <c r="W51" s="348"/>
      <c r="X51" s="348"/>
      <c r="Y51" s="348"/>
      <c r="Z51" s="348"/>
      <c r="AA51" s="348"/>
      <c r="AB51" s="348"/>
      <c r="AC51" s="348"/>
      <c r="AD51" s="349">
        <v>1</v>
      </c>
    </row>
    <row r="52" spans="1:30" s="23" customFormat="1" ht="27.75">
      <c r="A52" s="324"/>
      <c r="B52" s="326" t="s">
        <v>521</v>
      </c>
      <c r="C52" s="327"/>
      <c r="D52" s="355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>
        <v>1</v>
      </c>
      <c r="V52" s="356"/>
      <c r="W52" s="356"/>
      <c r="X52" s="356"/>
      <c r="Y52" s="356"/>
      <c r="Z52" s="356"/>
      <c r="AA52" s="356"/>
      <c r="AB52" s="356"/>
      <c r="AC52" s="356"/>
      <c r="AD52" s="357">
        <v>1</v>
      </c>
    </row>
    <row r="53" spans="1:30" s="23" customFormat="1" ht="27.75">
      <c r="A53" s="358" t="s">
        <v>522</v>
      </c>
      <c r="B53" s="359"/>
      <c r="C53" s="359"/>
      <c r="D53" s="360"/>
      <c r="E53" s="361"/>
      <c r="F53" s="361"/>
      <c r="G53" s="361"/>
      <c r="H53" s="361"/>
      <c r="I53" s="361"/>
      <c r="J53" s="361"/>
      <c r="K53" s="361">
        <v>1</v>
      </c>
      <c r="L53" s="361"/>
      <c r="M53" s="361">
        <v>1</v>
      </c>
      <c r="N53" s="361">
        <v>1</v>
      </c>
      <c r="O53" s="361"/>
      <c r="P53" s="361"/>
      <c r="Q53" s="361"/>
      <c r="R53" s="361"/>
      <c r="S53" s="361"/>
      <c r="T53" s="361">
        <v>1</v>
      </c>
      <c r="U53" s="361">
        <v>1</v>
      </c>
      <c r="V53" s="361"/>
      <c r="W53" s="361"/>
      <c r="X53" s="361"/>
      <c r="Y53" s="361"/>
      <c r="Z53" s="361"/>
      <c r="AA53" s="361"/>
      <c r="AB53" s="361"/>
      <c r="AC53" s="361"/>
      <c r="AD53" s="362">
        <v>5</v>
      </c>
    </row>
    <row r="54" spans="1:30" s="23" customFormat="1" ht="27.75">
      <c r="A54" s="323" t="s">
        <v>63</v>
      </c>
      <c r="B54" s="323" t="s">
        <v>267</v>
      </c>
      <c r="C54" s="323" t="s">
        <v>274</v>
      </c>
      <c r="D54" s="347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>
        <v>1</v>
      </c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9">
        <v>1</v>
      </c>
    </row>
    <row r="55" spans="1:30" s="23" customFormat="1" ht="27.75">
      <c r="A55" s="324"/>
      <c r="B55" s="324"/>
      <c r="C55" s="325" t="s">
        <v>354</v>
      </c>
      <c r="D55" s="350"/>
      <c r="E55" s="351"/>
      <c r="F55" s="351"/>
      <c r="G55" s="351"/>
      <c r="H55" s="351"/>
      <c r="I55" s="351"/>
      <c r="J55" s="351">
        <v>1</v>
      </c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2">
        <v>1</v>
      </c>
    </row>
    <row r="56" spans="1:30" s="23" customFormat="1" ht="27.75">
      <c r="A56" s="324"/>
      <c r="B56" s="326" t="s">
        <v>525</v>
      </c>
      <c r="C56" s="327"/>
      <c r="D56" s="355"/>
      <c r="E56" s="356"/>
      <c r="F56" s="356"/>
      <c r="G56" s="356"/>
      <c r="H56" s="356"/>
      <c r="I56" s="356"/>
      <c r="J56" s="356">
        <v>1</v>
      </c>
      <c r="K56" s="356"/>
      <c r="L56" s="356"/>
      <c r="M56" s="356"/>
      <c r="N56" s="356"/>
      <c r="O56" s="356">
        <v>1</v>
      </c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7">
        <v>2</v>
      </c>
    </row>
    <row r="57" spans="1:30" s="23" customFormat="1" ht="27.75">
      <c r="A57" s="324"/>
      <c r="B57" s="323" t="s">
        <v>324</v>
      </c>
      <c r="C57" s="323" t="s">
        <v>492</v>
      </c>
      <c r="D57" s="347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>
        <v>1</v>
      </c>
      <c r="W57" s="348"/>
      <c r="X57" s="348"/>
      <c r="Y57" s="348"/>
      <c r="Z57" s="348"/>
      <c r="AA57" s="348"/>
      <c r="AB57" s="348"/>
      <c r="AC57" s="348"/>
      <c r="AD57" s="349">
        <v>1</v>
      </c>
    </row>
    <row r="58" spans="1:30" s="23" customFormat="1" ht="27.75">
      <c r="A58" s="324"/>
      <c r="B58" s="324"/>
      <c r="C58" s="325" t="s">
        <v>523</v>
      </c>
      <c r="D58" s="350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351">
        <v>1</v>
      </c>
      <c r="AA58" s="351"/>
      <c r="AB58" s="351"/>
      <c r="AC58" s="351"/>
      <c r="AD58" s="352">
        <v>1</v>
      </c>
    </row>
    <row r="59" spans="1:30" s="23" customFormat="1" ht="27.75">
      <c r="A59" s="324"/>
      <c r="B59" s="326" t="s">
        <v>524</v>
      </c>
      <c r="C59" s="327"/>
      <c r="D59" s="355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>
        <v>1</v>
      </c>
      <c r="W59" s="356"/>
      <c r="X59" s="356"/>
      <c r="Y59" s="356"/>
      <c r="Z59" s="356">
        <v>1</v>
      </c>
      <c r="AA59" s="356"/>
      <c r="AB59" s="356"/>
      <c r="AC59" s="356"/>
      <c r="AD59" s="357">
        <v>2</v>
      </c>
    </row>
    <row r="60" spans="1:30" s="23" customFormat="1" ht="27.75">
      <c r="A60" s="324"/>
      <c r="B60" s="323" t="s">
        <v>323</v>
      </c>
      <c r="C60" s="323" t="s">
        <v>370</v>
      </c>
      <c r="D60" s="347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>
        <v>1</v>
      </c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9">
        <v>1</v>
      </c>
    </row>
    <row r="61" spans="1:30" s="23" customFormat="1" ht="27.75">
      <c r="A61" s="324"/>
      <c r="B61" s="326" t="s">
        <v>528</v>
      </c>
      <c r="C61" s="327"/>
      <c r="D61" s="355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>
        <v>1</v>
      </c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7">
        <v>1</v>
      </c>
    </row>
    <row r="62" spans="1:30" s="23" customFormat="1" ht="27.75">
      <c r="A62" s="324"/>
      <c r="B62" s="323" t="s">
        <v>63</v>
      </c>
      <c r="C62" s="323" t="s">
        <v>526</v>
      </c>
      <c r="D62" s="347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>
        <v>1</v>
      </c>
      <c r="AA62" s="348"/>
      <c r="AB62" s="348"/>
      <c r="AC62" s="348"/>
      <c r="AD62" s="349">
        <v>1</v>
      </c>
    </row>
    <row r="63" spans="1:30" s="23" customFormat="1" ht="27.75">
      <c r="A63" s="324"/>
      <c r="B63" s="326" t="s">
        <v>527</v>
      </c>
      <c r="C63" s="327"/>
      <c r="D63" s="355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>
        <v>1</v>
      </c>
      <c r="AA63" s="356"/>
      <c r="AB63" s="356"/>
      <c r="AC63" s="356"/>
      <c r="AD63" s="357">
        <v>1</v>
      </c>
    </row>
    <row r="64" spans="1:30" s="23" customFormat="1" ht="27.75">
      <c r="A64" s="358" t="s">
        <v>527</v>
      </c>
      <c r="B64" s="359"/>
      <c r="C64" s="359"/>
      <c r="D64" s="360"/>
      <c r="E64" s="361"/>
      <c r="F64" s="361"/>
      <c r="G64" s="361"/>
      <c r="H64" s="361"/>
      <c r="I64" s="361"/>
      <c r="J64" s="361">
        <v>1</v>
      </c>
      <c r="K64" s="361"/>
      <c r="L64" s="361"/>
      <c r="M64" s="361"/>
      <c r="N64" s="361"/>
      <c r="O64" s="361">
        <v>2</v>
      </c>
      <c r="P64" s="361"/>
      <c r="Q64" s="361"/>
      <c r="R64" s="361"/>
      <c r="S64" s="361"/>
      <c r="T64" s="361"/>
      <c r="U64" s="361"/>
      <c r="V64" s="361">
        <v>1</v>
      </c>
      <c r="W64" s="361"/>
      <c r="X64" s="361"/>
      <c r="Y64" s="361"/>
      <c r="Z64" s="361">
        <v>2</v>
      </c>
      <c r="AA64" s="361"/>
      <c r="AB64" s="361"/>
      <c r="AC64" s="361"/>
      <c r="AD64" s="362">
        <v>6</v>
      </c>
    </row>
    <row r="65" spans="1:30" s="23" customFormat="1" ht="27.75">
      <c r="A65" s="323" t="s">
        <v>25</v>
      </c>
      <c r="B65" s="323" t="s">
        <v>158</v>
      </c>
      <c r="C65" s="323" t="s">
        <v>332</v>
      </c>
      <c r="D65" s="347"/>
      <c r="E65" s="348"/>
      <c r="F65" s="348">
        <v>1</v>
      </c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9">
        <v>1</v>
      </c>
    </row>
    <row r="66" spans="1:30" s="23" customFormat="1" ht="27.75">
      <c r="A66" s="324"/>
      <c r="B66" s="326" t="s">
        <v>530</v>
      </c>
      <c r="C66" s="327"/>
      <c r="D66" s="355"/>
      <c r="E66" s="356"/>
      <c r="F66" s="356">
        <v>1</v>
      </c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7">
        <v>1</v>
      </c>
    </row>
    <row r="67" spans="1:30" s="23" customFormat="1" ht="27.75">
      <c r="A67" s="324"/>
      <c r="B67" s="323" t="s">
        <v>231</v>
      </c>
      <c r="C67" s="323" t="s">
        <v>623</v>
      </c>
      <c r="D67" s="347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>
        <v>1</v>
      </c>
      <c r="AB67" s="348"/>
      <c r="AC67" s="348"/>
      <c r="AD67" s="349">
        <v>1</v>
      </c>
    </row>
    <row r="68" spans="1:30" s="23" customFormat="1" ht="27.75">
      <c r="A68" s="324"/>
      <c r="B68" s="326" t="s">
        <v>624</v>
      </c>
      <c r="C68" s="327"/>
      <c r="D68" s="355"/>
      <c r="E68" s="356"/>
      <c r="F68" s="356"/>
      <c r="G68" s="356"/>
      <c r="H68" s="356"/>
      <c r="I68" s="356"/>
      <c r="J68" s="356"/>
      <c r="K68" s="356"/>
      <c r="L68" s="356"/>
      <c r="M68" s="356"/>
      <c r="N68" s="356"/>
      <c r="O68" s="356"/>
      <c r="P68" s="356"/>
      <c r="Q68" s="356"/>
      <c r="R68" s="356"/>
      <c r="S68" s="356"/>
      <c r="T68" s="356"/>
      <c r="U68" s="356"/>
      <c r="V68" s="356"/>
      <c r="W68" s="356"/>
      <c r="X68" s="356"/>
      <c r="Y68" s="356"/>
      <c r="Z68" s="356"/>
      <c r="AA68" s="356">
        <v>1</v>
      </c>
      <c r="AB68" s="356"/>
      <c r="AC68" s="356"/>
      <c r="AD68" s="357">
        <v>1</v>
      </c>
    </row>
    <row r="69" spans="1:30" s="23" customFormat="1" ht="27.75">
      <c r="A69" s="324"/>
      <c r="B69" s="323" t="s">
        <v>233</v>
      </c>
      <c r="C69" s="323" t="s">
        <v>383</v>
      </c>
      <c r="D69" s="347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>
        <v>1</v>
      </c>
      <c r="S69" s="348"/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9">
        <v>1</v>
      </c>
    </row>
    <row r="70" spans="1:30" s="23" customFormat="1" ht="27.75">
      <c r="A70" s="324"/>
      <c r="B70" s="326" t="s">
        <v>529</v>
      </c>
      <c r="C70" s="327"/>
      <c r="D70" s="355"/>
      <c r="E70" s="356"/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>
        <v>1</v>
      </c>
      <c r="S70" s="356"/>
      <c r="T70" s="356"/>
      <c r="U70" s="356"/>
      <c r="V70" s="356"/>
      <c r="W70" s="356"/>
      <c r="X70" s="356"/>
      <c r="Y70" s="356"/>
      <c r="Z70" s="356"/>
      <c r="AA70" s="356"/>
      <c r="AB70" s="356"/>
      <c r="AC70" s="356"/>
      <c r="AD70" s="357">
        <v>1</v>
      </c>
    </row>
    <row r="71" spans="1:30" s="23" customFormat="1" ht="27.75">
      <c r="A71" s="358" t="s">
        <v>531</v>
      </c>
      <c r="B71" s="359"/>
      <c r="C71" s="359"/>
      <c r="D71" s="360"/>
      <c r="E71" s="361"/>
      <c r="F71" s="361">
        <v>1</v>
      </c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>
        <v>1</v>
      </c>
      <c r="S71" s="361"/>
      <c r="T71" s="361"/>
      <c r="U71" s="361"/>
      <c r="V71" s="361"/>
      <c r="W71" s="361"/>
      <c r="X71" s="361"/>
      <c r="Y71" s="361"/>
      <c r="Z71" s="361"/>
      <c r="AA71" s="361">
        <v>1</v>
      </c>
      <c r="AB71" s="361"/>
      <c r="AC71" s="361"/>
      <c r="AD71" s="362">
        <v>3</v>
      </c>
    </row>
    <row r="72" spans="1:30" s="23" customFormat="1" ht="27.75">
      <c r="A72" s="323" t="s">
        <v>31</v>
      </c>
      <c r="B72" s="323" t="s">
        <v>220</v>
      </c>
      <c r="C72" s="323" t="s">
        <v>278</v>
      </c>
      <c r="D72" s="347"/>
      <c r="E72" s="348"/>
      <c r="F72" s="348"/>
      <c r="G72" s="348"/>
      <c r="H72" s="348"/>
      <c r="I72" s="348"/>
      <c r="J72" s="348">
        <v>1</v>
      </c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9">
        <v>1</v>
      </c>
    </row>
    <row r="73" spans="1:30" s="23" customFormat="1" ht="27.75">
      <c r="A73" s="324"/>
      <c r="B73" s="324"/>
      <c r="C73" s="325" t="s">
        <v>220</v>
      </c>
      <c r="D73" s="350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351"/>
      <c r="U73" s="351">
        <v>1</v>
      </c>
      <c r="V73" s="351"/>
      <c r="W73" s="351"/>
      <c r="X73" s="351"/>
      <c r="Y73" s="351"/>
      <c r="Z73" s="351"/>
      <c r="AA73" s="351">
        <v>3</v>
      </c>
      <c r="AB73" s="351">
        <v>1</v>
      </c>
      <c r="AC73" s="351"/>
      <c r="AD73" s="352">
        <v>5</v>
      </c>
    </row>
    <row r="74" spans="1:30" s="23" customFormat="1" ht="27.75">
      <c r="A74" s="324"/>
      <c r="B74" s="324"/>
      <c r="C74" s="325" t="s">
        <v>156</v>
      </c>
      <c r="D74" s="350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351"/>
      <c r="Z74" s="351"/>
      <c r="AA74" s="351">
        <v>2</v>
      </c>
      <c r="AB74" s="351"/>
      <c r="AC74" s="351"/>
      <c r="AD74" s="352">
        <v>2</v>
      </c>
    </row>
    <row r="75" spans="1:30" s="23" customFormat="1" ht="27.75">
      <c r="A75" s="324"/>
      <c r="B75" s="326" t="s">
        <v>534</v>
      </c>
      <c r="C75" s="327"/>
      <c r="D75" s="355"/>
      <c r="E75" s="356"/>
      <c r="F75" s="356"/>
      <c r="G75" s="356"/>
      <c r="H75" s="356"/>
      <c r="I75" s="356"/>
      <c r="J75" s="356">
        <v>1</v>
      </c>
      <c r="K75" s="356"/>
      <c r="L75" s="356"/>
      <c r="M75" s="356"/>
      <c r="N75" s="356"/>
      <c r="O75" s="356"/>
      <c r="P75" s="356"/>
      <c r="Q75" s="356"/>
      <c r="R75" s="356"/>
      <c r="S75" s="356"/>
      <c r="T75" s="356"/>
      <c r="U75" s="356">
        <v>1</v>
      </c>
      <c r="V75" s="356"/>
      <c r="W75" s="356"/>
      <c r="X75" s="356"/>
      <c r="Y75" s="356"/>
      <c r="Z75" s="356"/>
      <c r="AA75" s="356">
        <v>5</v>
      </c>
      <c r="AB75" s="356">
        <v>1</v>
      </c>
      <c r="AC75" s="356"/>
      <c r="AD75" s="357">
        <v>8</v>
      </c>
    </row>
    <row r="76" spans="1:30" s="23" customFormat="1" ht="27.75">
      <c r="A76" s="324"/>
      <c r="B76" s="323" t="s">
        <v>222</v>
      </c>
      <c r="C76" s="323" t="s">
        <v>360</v>
      </c>
      <c r="D76" s="347"/>
      <c r="E76" s="348"/>
      <c r="F76" s="348"/>
      <c r="G76" s="348"/>
      <c r="H76" s="348"/>
      <c r="I76" s="348"/>
      <c r="J76" s="348"/>
      <c r="K76" s="348"/>
      <c r="L76" s="348"/>
      <c r="M76" s="348"/>
      <c r="N76" s="348">
        <v>1</v>
      </c>
      <c r="O76" s="348"/>
      <c r="P76" s="348"/>
      <c r="Q76" s="348"/>
      <c r="R76" s="348"/>
      <c r="S76" s="348">
        <v>1</v>
      </c>
      <c r="T76" s="348"/>
      <c r="U76" s="348"/>
      <c r="V76" s="348"/>
      <c r="W76" s="348">
        <v>2</v>
      </c>
      <c r="X76" s="348"/>
      <c r="Y76" s="348"/>
      <c r="Z76" s="348"/>
      <c r="AA76" s="348">
        <v>1</v>
      </c>
      <c r="AB76" s="348"/>
      <c r="AC76" s="348"/>
      <c r="AD76" s="349">
        <v>5</v>
      </c>
    </row>
    <row r="77" spans="1:30" s="23" customFormat="1" ht="27.75">
      <c r="A77" s="324"/>
      <c r="B77" s="324"/>
      <c r="C77" s="325" t="s">
        <v>626</v>
      </c>
      <c r="D77" s="350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51"/>
      <c r="X77" s="351"/>
      <c r="Y77" s="351"/>
      <c r="Z77" s="351"/>
      <c r="AA77" s="351"/>
      <c r="AB77" s="351">
        <v>1</v>
      </c>
      <c r="AC77" s="351"/>
      <c r="AD77" s="352">
        <v>1</v>
      </c>
    </row>
    <row r="78" spans="1:30" s="23" customFormat="1" ht="27.75">
      <c r="A78" s="324"/>
      <c r="B78" s="326" t="s">
        <v>532</v>
      </c>
      <c r="C78" s="327"/>
      <c r="D78" s="355"/>
      <c r="E78" s="356"/>
      <c r="F78" s="356"/>
      <c r="G78" s="356"/>
      <c r="H78" s="356"/>
      <c r="I78" s="356"/>
      <c r="J78" s="356"/>
      <c r="K78" s="356"/>
      <c r="L78" s="356"/>
      <c r="M78" s="356"/>
      <c r="N78" s="356">
        <v>1</v>
      </c>
      <c r="O78" s="356"/>
      <c r="P78" s="356"/>
      <c r="Q78" s="356"/>
      <c r="R78" s="356"/>
      <c r="S78" s="356">
        <v>1</v>
      </c>
      <c r="T78" s="356"/>
      <c r="U78" s="356"/>
      <c r="V78" s="356"/>
      <c r="W78" s="356">
        <v>2</v>
      </c>
      <c r="X78" s="356"/>
      <c r="Y78" s="356"/>
      <c r="Z78" s="356"/>
      <c r="AA78" s="356">
        <v>1</v>
      </c>
      <c r="AB78" s="356">
        <v>1</v>
      </c>
      <c r="AC78" s="356"/>
      <c r="AD78" s="357">
        <v>6</v>
      </c>
    </row>
    <row r="79" spans="1:30" s="23" customFormat="1" ht="27.75">
      <c r="A79" s="324"/>
      <c r="B79" s="323" t="s">
        <v>218</v>
      </c>
      <c r="C79" s="323" t="s">
        <v>349</v>
      </c>
      <c r="D79" s="347">
        <v>1</v>
      </c>
      <c r="E79" s="348"/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348"/>
      <c r="Z79" s="348">
        <v>1</v>
      </c>
      <c r="AA79" s="348"/>
      <c r="AB79" s="348"/>
      <c r="AC79" s="348"/>
      <c r="AD79" s="349">
        <v>2</v>
      </c>
    </row>
    <row r="80" spans="1:30" s="23" customFormat="1" ht="27.75">
      <c r="A80" s="324"/>
      <c r="B80" s="324"/>
      <c r="C80" s="325" t="s">
        <v>301</v>
      </c>
      <c r="D80" s="350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>
        <v>1</v>
      </c>
      <c r="AC80" s="351"/>
      <c r="AD80" s="352">
        <v>1</v>
      </c>
    </row>
    <row r="81" spans="1:30" s="23" customFormat="1" ht="27.75">
      <c r="A81" s="324"/>
      <c r="B81" s="326" t="s">
        <v>533</v>
      </c>
      <c r="C81" s="327"/>
      <c r="D81" s="355">
        <v>1</v>
      </c>
      <c r="E81" s="356"/>
      <c r="F81" s="356"/>
      <c r="G81" s="356"/>
      <c r="H81" s="356"/>
      <c r="I81" s="356"/>
      <c r="J81" s="356"/>
      <c r="K81" s="356"/>
      <c r="L81" s="356"/>
      <c r="M81" s="356"/>
      <c r="N81" s="356"/>
      <c r="O81" s="356"/>
      <c r="P81" s="356"/>
      <c r="Q81" s="356"/>
      <c r="R81" s="356"/>
      <c r="S81" s="356"/>
      <c r="T81" s="356"/>
      <c r="U81" s="356"/>
      <c r="V81" s="356"/>
      <c r="W81" s="356"/>
      <c r="X81" s="356"/>
      <c r="Y81" s="356"/>
      <c r="Z81" s="356">
        <v>1</v>
      </c>
      <c r="AA81" s="356"/>
      <c r="AB81" s="356">
        <v>1</v>
      </c>
      <c r="AC81" s="356"/>
      <c r="AD81" s="357">
        <v>3</v>
      </c>
    </row>
    <row r="82" spans="1:30" s="23" customFormat="1" ht="27.75">
      <c r="A82" s="324"/>
      <c r="B82" s="323" t="s">
        <v>223</v>
      </c>
      <c r="C82" s="323" t="s">
        <v>27</v>
      </c>
      <c r="D82" s="347"/>
      <c r="E82" s="348"/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>
        <v>2</v>
      </c>
      <c r="Y82" s="348"/>
      <c r="Z82" s="348"/>
      <c r="AA82" s="348"/>
      <c r="AB82" s="348">
        <v>1</v>
      </c>
      <c r="AC82" s="348"/>
      <c r="AD82" s="349">
        <v>3</v>
      </c>
    </row>
    <row r="83" spans="1:30" s="23" customFormat="1" ht="27.75">
      <c r="A83" s="324"/>
      <c r="B83" s="326" t="s">
        <v>535</v>
      </c>
      <c r="C83" s="327"/>
      <c r="D83" s="355"/>
      <c r="E83" s="356"/>
      <c r="F83" s="356"/>
      <c r="G83" s="356"/>
      <c r="H83" s="356"/>
      <c r="I83" s="356"/>
      <c r="J83" s="356"/>
      <c r="K83" s="356"/>
      <c r="L83" s="356"/>
      <c r="M83" s="356"/>
      <c r="N83" s="356"/>
      <c r="O83" s="356"/>
      <c r="P83" s="356"/>
      <c r="Q83" s="356"/>
      <c r="R83" s="356"/>
      <c r="S83" s="356"/>
      <c r="T83" s="356"/>
      <c r="U83" s="356"/>
      <c r="V83" s="356"/>
      <c r="W83" s="356"/>
      <c r="X83" s="356">
        <v>2</v>
      </c>
      <c r="Y83" s="356"/>
      <c r="Z83" s="356"/>
      <c r="AA83" s="356"/>
      <c r="AB83" s="356">
        <v>1</v>
      </c>
      <c r="AC83" s="356"/>
      <c r="AD83" s="357">
        <v>3</v>
      </c>
    </row>
    <row r="84" spans="1:30" s="23" customFormat="1" ht="27.75">
      <c r="A84" s="324"/>
      <c r="B84" s="323" t="s">
        <v>190</v>
      </c>
      <c r="C84" s="323" t="s">
        <v>190</v>
      </c>
      <c r="D84" s="347"/>
      <c r="E84" s="348"/>
      <c r="F84" s="348"/>
      <c r="G84" s="348"/>
      <c r="H84" s="348"/>
      <c r="I84" s="348"/>
      <c r="J84" s="348"/>
      <c r="K84" s="348"/>
      <c r="L84" s="348"/>
      <c r="M84" s="348">
        <v>1</v>
      </c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9">
        <v>1</v>
      </c>
    </row>
    <row r="85" spans="1:30" s="23" customFormat="1" ht="27.75">
      <c r="A85" s="324"/>
      <c r="B85" s="326" t="s">
        <v>537</v>
      </c>
      <c r="C85" s="327"/>
      <c r="D85" s="355"/>
      <c r="E85" s="356"/>
      <c r="F85" s="356"/>
      <c r="G85" s="356"/>
      <c r="H85" s="356"/>
      <c r="I85" s="356"/>
      <c r="J85" s="356"/>
      <c r="K85" s="356"/>
      <c r="L85" s="356"/>
      <c r="M85" s="356">
        <v>1</v>
      </c>
      <c r="N85" s="356"/>
      <c r="O85" s="356"/>
      <c r="P85" s="356"/>
      <c r="Q85" s="356"/>
      <c r="R85" s="356"/>
      <c r="S85" s="356"/>
      <c r="T85" s="356"/>
      <c r="U85" s="356"/>
      <c r="V85" s="356"/>
      <c r="W85" s="356"/>
      <c r="X85" s="356"/>
      <c r="Y85" s="356"/>
      <c r="Z85" s="356"/>
      <c r="AA85" s="356"/>
      <c r="AB85" s="356"/>
      <c r="AC85" s="356"/>
      <c r="AD85" s="357">
        <v>1</v>
      </c>
    </row>
    <row r="86" spans="1:30" s="23" customFormat="1" ht="27.75">
      <c r="A86" s="324"/>
      <c r="B86" s="323" t="s">
        <v>185</v>
      </c>
      <c r="C86" s="323" t="s">
        <v>355</v>
      </c>
      <c r="D86" s="347"/>
      <c r="E86" s="348"/>
      <c r="F86" s="348"/>
      <c r="G86" s="348"/>
      <c r="H86" s="348"/>
      <c r="I86" s="348"/>
      <c r="J86" s="348"/>
      <c r="K86" s="348">
        <v>1</v>
      </c>
      <c r="L86" s="348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8"/>
      <c r="X86" s="348"/>
      <c r="Y86" s="348"/>
      <c r="Z86" s="348"/>
      <c r="AA86" s="348"/>
      <c r="AB86" s="348"/>
      <c r="AC86" s="348"/>
      <c r="AD86" s="349">
        <v>1</v>
      </c>
    </row>
    <row r="87" spans="1:30" s="23" customFormat="1" ht="27.75">
      <c r="A87" s="324"/>
      <c r="B87" s="326" t="s">
        <v>536</v>
      </c>
      <c r="C87" s="327"/>
      <c r="D87" s="355"/>
      <c r="E87" s="356"/>
      <c r="F87" s="356"/>
      <c r="G87" s="356"/>
      <c r="H87" s="356"/>
      <c r="I87" s="356"/>
      <c r="J87" s="356"/>
      <c r="K87" s="356">
        <v>1</v>
      </c>
      <c r="L87" s="356"/>
      <c r="M87" s="356"/>
      <c r="N87" s="356"/>
      <c r="O87" s="356"/>
      <c r="P87" s="356"/>
      <c r="Q87" s="356"/>
      <c r="R87" s="356"/>
      <c r="S87" s="356"/>
      <c r="T87" s="356"/>
      <c r="U87" s="356"/>
      <c r="V87" s="356"/>
      <c r="W87" s="356"/>
      <c r="X87" s="356"/>
      <c r="Y87" s="356"/>
      <c r="Z87" s="356"/>
      <c r="AA87" s="356"/>
      <c r="AB87" s="356"/>
      <c r="AC87" s="356"/>
      <c r="AD87" s="357">
        <v>1</v>
      </c>
    </row>
    <row r="88" spans="1:30" s="23" customFormat="1" ht="27.75">
      <c r="A88" s="324"/>
      <c r="B88" s="323" t="s">
        <v>219</v>
      </c>
      <c r="C88" s="323" t="s">
        <v>643</v>
      </c>
      <c r="D88" s="347"/>
      <c r="E88" s="348"/>
      <c r="F88" s="348"/>
      <c r="G88" s="348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/>
      <c r="S88" s="348"/>
      <c r="T88" s="348"/>
      <c r="U88" s="348"/>
      <c r="V88" s="348"/>
      <c r="W88" s="348"/>
      <c r="X88" s="348"/>
      <c r="Y88" s="348"/>
      <c r="Z88" s="348"/>
      <c r="AA88" s="348">
        <v>1</v>
      </c>
      <c r="AB88" s="348"/>
      <c r="AC88" s="348"/>
      <c r="AD88" s="349">
        <v>1</v>
      </c>
    </row>
    <row r="89" spans="1:30" s="23" customFormat="1" ht="27.75">
      <c r="A89" s="324"/>
      <c r="B89" s="326" t="s">
        <v>644</v>
      </c>
      <c r="C89" s="327"/>
      <c r="D89" s="355"/>
      <c r="E89" s="356"/>
      <c r="F89" s="356"/>
      <c r="G89" s="356"/>
      <c r="H89" s="356"/>
      <c r="I89" s="356"/>
      <c r="J89" s="356"/>
      <c r="K89" s="356"/>
      <c r="L89" s="356"/>
      <c r="M89" s="356"/>
      <c r="N89" s="356"/>
      <c r="O89" s="356"/>
      <c r="P89" s="356"/>
      <c r="Q89" s="356"/>
      <c r="R89" s="356"/>
      <c r="S89" s="356"/>
      <c r="T89" s="356"/>
      <c r="U89" s="356"/>
      <c r="V89" s="356"/>
      <c r="W89" s="356"/>
      <c r="X89" s="356"/>
      <c r="Y89" s="356"/>
      <c r="Z89" s="356"/>
      <c r="AA89" s="356">
        <v>1</v>
      </c>
      <c r="AB89" s="356"/>
      <c r="AC89" s="356"/>
      <c r="AD89" s="357">
        <v>1</v>
      </c>
    </row>
    <row r="90" spans="1:30" s="23" customFormat="1" ht="27.75">
      <c r="A90" s="358" t="s">
        <v>538</v>
      </c>
      <c r="B90" s="359"/>
      <c r="C90" s="359"/>
      <c r="D90" s="360">
        <v>1</v>
      </c>
      <c r="E90" s="361"/>
      <c r="F90" s="361"/>
      <c r="G90" s="361"/>
      <c r="H90" s="361"/>
      <c r="I90" s="361"/>
      <c r="J90" s="361">
        <v>1</v>
      </c>
      <c r="K90" s="361">
        <v>1</v>
      </c>
      <c r="L90" s="361"/>
      <c r="M90" s="361">
        <v>1</v>
      </c>
      <c r="N90" s="361">
        <v>1</v>
      </c>
      <c r="O90" s="361"/>
      <c r="P90" s="361"/>
      <c r="Q90" s="361"/>
      <c r="R90" s="361"/>
      <c r="S90" s="361">
        <v>1</v>
      </c>
      <c r="T90" s="361"/>
      <c r="U90" s="361">
        <v>1</v>
      </c>
      <c r="V90" s="361"/>
      <c r="W90" s="361">
        <v>2</v>
      </c>
      <c r="X90" s="361">
        <v>2</v>
      </c>
      <c r="Y90" s="361"/>
      <c r="Z90" s="361">
        <v>1</v>
      </c>
      <c r="AA90" s="361">
        <v>7</v>
      </c>
      <c r="AB90" s="361">
        <v>4</v>
      </c>
      <c r="AC90" s="361"/>
      <c r="AD90" s="362">
        <v>23</v>
      </c>
    </row>
    <row r="91" spans="1:30" s="23" customFormat="1" ht="27.75">
      <c r="A91" s="323" t="s">
        <v>26</v>
      </c>
      <c r="B91" s="323" t="s">
        <v>248</v>
      </c>
      <c r="C91" s="323" t="s">
        <v>248</v>
      </c>
      <c r="D91" s="347"/>
      <c r="E91" s="348"/>
      <c r="F91" s="348"/>
      <c r="G91" s="348"/>
      <c r="H91" s="348"/>
      <c r="I91" s="348"/>
      <c r="J91" s="348"/>
      <c r="K91" s="348"/>
      <c r="L91" s="348"/>
      <c r="M91" s="348"/>
      <c r="N91" s="348"/>
      <c r="O91" s="348"/>
      <c r="P91" s="348">
        <v>1</v>
      </c>
      <c r="Q91" s="348"/>
      <c r="R91" s="348"/>
      <c r="S91" s="348"/>
      <c r="T91" s="348"/>
      <c r="U91" s="348"/>
      <c r="V91" s="348"/>
      <c r="W91" s="348"/>
      <c r="X91" s="348"/>
      <c r="Y91" s="348"/>
      <c r="Z91" s="348"/>
      <c r="AA91" s="348"/>
      <c r="AB91" s="348"/>
      <c r="AC91" s="348"/>
      <c r="AD91" s="349">
        <v>1</v>
      </c>
    </row>
    <row r="92" spans="1:30" s="23" customFormat="1" ht="27.75">
      <c r="A92" s="324"/>
      <c r="B92" s="324"/>
      <c r="C92" s="325" t="s">
        <v>365</v>
      </c>
      <c r="D92" s="350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>
        <v>1</v>
      </c>
      <c r="P92" s="351"/>
      <c r="Q92" s="351"/>
      <c r="R92" s="351"/>
      <c r="S92" s="351"/>
      <c r="T92" s="351"/>
      <c r="U92" s="351"/>
      <c r="V92" s="351"/>
      <c r="W92" s="351"/>
      <c r="X92" s="351"/>
      <c r="Y92" s="351"/>
      <c r="Z92" s="351"/>
      <c r="AA92" s="351"/>
      <c r="AB92" s="351"/>
      <c r="AC92" s="351"/>
      <c r="AD92" s="352">
        <v>1</v>
      </c>
    </row>
    <row r="93" spans="1:30" s="23" customFormat="1" ht="27.75">
      <c r="A93" s="324"/>
      <c r="B93" s="324"/>
      <c r="C93" s="325" t="s">
        <v>371</v>
      </c>
      <c r="D93" s="350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>
        <v>1</v>
      </c>
      <c r="R93" s="351"/>
      <c r="S93" s="351"/>
      <c r="T93" s="351"/>
      <c r="U93" s="351"/>
      <c r="V93" s="351"/>
      <c r="W93" s="351"/>
      <c r="X93" s="351"/>
      <c r="Y93" s="351"/>
      <c r="Z93" s="351"/>
      <c r="AA93" s="351"/>
      <c r="AB93" s="351"/>
      <c r="AC93" s="351"/>
      <c r="AD93" s="352">
        <v>1</v>
      </c>
    </row>
    <row r="94" spans="1:30" s="23" customFormat="1" ht="27.75">
      <c r="A94" s="324"/>
      <c r="B94" s="324"/>
      <c r="C94" s="325" t="s">
        <v>366</v>
      </c>
      <c r="D94" s="350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>
        <v>2</v>
      </c>
      <c r="P94" s="351"/>
      <c r="Q94" s="351"/>
      <c r="R94" s="351"/>
      <c r="S94" s="351"/>
      <c r="T94" s="351"/>
      <c r="U94" s="351"/>
      <c r="V94" s="351"/>
      <c r="W94" s="351"/>
      <c r="X94" s="351"/>
      <c r="Y94" s="351"/>
      <c r="Z94" s="351"/>
      <c r="AA94" s="351"/>
      <c r="AB94" s="351"/>
      <c r="AC94" s="351"/>
      <c r="AD94" s="352">
        <v>2</v>
      </c>
    </row>
    <row r="95" spans="1:30" s="23" customFormat="1" ht="27.75">
      <c r="A95" s="324"/>
      <c r="B95" s="324"/>
      <c r="C95" s="325" t="s">
        <v>160</v>
      </c>
      <c r="D95" s="350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>
        <v>1</v>
      </c>
      <c r="P95" s="351"/>
      <c r="Q95" s="351">
        <v>1</v>
      </c>
      <c r="R95" s="351">
        <v>2</v>
      </c>
      <c r="S95" s="351"/>
      <c r="T95" s="351"/>
      <c r="U95" s="351"/>
      <c r="V95" s="351"/>
      <c r="W95" s="351"/>
      <c r="X95" s="351"/>
      <c r="Y95" s="351"/>
      <c r="Z95" s="351"/>
      <c r="AA95" s="351"/>
      <c r="AB95" s="351"/>
      <c r="AC95" s="351"/>
      <c r="AD95" s="352">
        <v>4</v>
      </c>
    </row>
    <row r="96" spans="1:30" s="23" customFormat="1" ht="27.75">
      <c r="A96" s="324"/>
      <c r="B96" s="326" t="s">
        <v>539</v>
      </c>
      <c r="C96" s="327"/>
      <c r="D96" s="355"/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356">
        <v>4</v>
      </c>
      <c r="P96" s="356">
        <v>1</v>
      </c>
      <c r="Q96" s="356">
        <v>2</v>
      </c>
      <c r="R96" s="356">
        <v>2</v>
      </c>
      <c r="S96" s="356"/>
      <c r="T96" s="356"/>
      <c r="U96" s="356"/>
      <c r="V96" s="356"/>
      <c r="W96" s="356"/>
      <c r="X96" s="356"/>
      <c r="Y96" s="356"/>
      <c r="Z96" s="356"/>
      <c r="AA96" s="356"/>
      <c r="AB96" s="356"/>
      <c r="AC96" s="356"/>
      <c r="AD96" s="357">
        <v>9</v>
      </c>
    </row>
    <row r="97" spans="1:30" s="23" customFormat="1" ht="27.75">
      <c r="A97" s="324"/>
      <c r="B97" s="323" t="s">
        <v>239</v>
      </c>
      <c r="C97" s="323" t="s">
        <v>359</v>
      </c>
      <c r="D97" s="347"/>
      <c r="E97" s="348"/>
      <c r="F97" s="348"/>
      <c r="G97" s="348"/>
      <c r="H97" s="348"/>
      <c r="I97" s="348"/>
      <c r="J97" s="348"/>
      <c r="K97" s="348"/>
      <c r="L97" s="348">
        <v>1</v>
      </c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9">
        <v>1</v>
      </c>
    </row>
    <row r="98" spans="1:30" s="23" customFormat="1" ht="27.75">
      <c r="A98" s="324"/>
      <c r="B98" s="324"/>
      <c r="C98" s="325" t="s">
        <v>540</v>
      </c>
      <c r="D98" s="350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1"/>
      <c r="V98" s="351"/>
      <c r="W98" s="351"/>
      <c r="X98" s="351"/>
      <c r="Y98" s="351"/>
      <c r="Z98" s="351">
        <v>1</v>
      </c>
      <c r="AA98" s="351"/>
      <c r="AB98" s="351">
        <v>1</v>
      </c>
      <c r="AC98" s="351"/>
      <c r="AD98" s="352">
        <v>2</v>
      </c>
    </row>
    <row r="99" spans="1:30" s="23" customFormat="1" ht="27.75">
      <c r="A99" s="324"/>
      <c r="B99" s="324"/>
      <c r="C99" s="325" t="s">
        <v>645</v>
      </c>
      <c r="D99" s="350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1"/>
      <c r="V99" s="351"/>
      <c r="W99" s="351"/>
      <c r="X99" s="351"/>
      <c r="Y99" s="351"/>
      <c r="Z99" s="351"/>
      <c r="AA99" s="351"/>
      <c r="AB99" s="351">
        <v>2</v>
      </c>
      <c r="AC99" s="351"/>
      <c r="AD99" s="352">
        <v>2</v>
      </c>
    </row>
    <row r="100" spans="1:30" s="23" customFormat="1" ht="27.75">
      <c r="A100" s="324"/>
      <c r="B100" s="326" t="s">
        <v>541</v>
      </c>
      <c r="C100" s="327"/>
      <c r="D100" s="355"/>
      <c r="E100" s="356"/>
      <c r="F100" s="356"/>
      <c r="G100" s="356"/>
      <c r="H100" s="356"/>
      <c r="I100" s="356"/>
      <c r="J100" s="356"/>
      <c r="K100" s="356"/>
      <c r="L100" s="356">
        <v>1</v>
      </c>
      <c r="M100" s="356"/>
      <c r="N100" s="356"/>
      <c r="O100" s="356"/>
      <c r="P100" s="356"/>
      <c r="Q100" s="356"/>
      <c r="R100" s="356"/>
      <c r="S100" s="356"/>
      <c r="T100" s="356"/>
      <c r="U100" s="356"/>
      <c r="V100" s="356"/>
      <c r="W100" s="356"/>
      <c r="X100" s="356"/>
      <c r="Y100" s="356"/>
      <c r="Z100" s="356">
        <v>1</v>
      </c>
      <c r="AA100" s="356"/>
      <c r="AB100" s="356">
        <v>3</v>
      </c>
      <c r="AC100" s="356"/>
      <c r="AD100" s="357">
        <v>5</v>
      </c>
    </row>
    <row r="101" spans="1:30" s="23" customFormat="1" ht="27.75">
      <c r="A101" s="324"/>
      <c r="B101" s="323" t="s">
        <v>246</v>
      </c>
      <c r="C101" s="323" t="s">
        <v>246</v>
      </c>
      <c r="D101" s="347"/>
      <c r="E101" s="348"/>
      <c r="F101" s="348"/>
      <c r="G101" s="348"/>
      <c r="H101" s="348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/>
      <c r="X101" s="348"/>
      <c r="Y101" s="348"/>
      <c r="Z101" s="348"/>
      <c r="AA101" s="348"/>
      <c r="AB101" s="348">
        <v>1</v>
      </c>
      <c r="AC101" s="348"/>
      <c r="AD101" s="349">
        <v>1</v>
      </c>
    </row>
    <row r="102" spans="1:30" s="23" customFormat="1" ht="27.75">
      <c r="A102" s="324"/>
      <c r="B102" s="326" t="s">
        <v>646</v>
      </c>
      <c r="C102" s="327"/>
      <c r="D102" s="355"/>
      <c r="E102" s="356"/>
      <c r="F102" s="356"/>
      <c r="G102" s="356"/>
      <c r="H102" s="356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6"/>
      <c r="X102" s="356"/>
      <c r="Y102" s="356"/>
      <c r="Z102" s="356"/>
      <c r="AA102" s="356"/>
      <c r="AB102" s="356">
        <v>1</v>
      </c>
      <c r="AC102" s="356"/>
      <c r="AD102" s="357">
        <v>1</v>
      </c>
    </row>
    <row r="103" spans="1:30" s="23" customFormat="1" ht="27.75">
      <c r="A103" s="324"/>
      <c r="B103" s="323" t="s">
        <v>34</v>
      </c>
      <c r="C103" s="323" t="s">
        <v>384</v>
      </c>
      <c r="D103" s="347"/>
      <c r="E103" s="348"/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8"/>
      <c r="Q103" s="348"/>
      <c r="R103" s="348"/>
      <c r="S103" s="348">
        <v>1</v>
      </c>
      <c r="T103" s="348"/>
      <c r="U103" s="348"/>
      <c r="V103" s="348"/>
      <c r="W103" s="348"/>
      <c r="X103" s="348"/>
      <c r="Y103" s="348"/>
      <c r="Z103" s="348"/>
      <c r="AA103" s="348"/>
      <c r="AB103" s="348"/>
      <c r="AC103" s="348"/>
      <c r="AD103" s="349">
        <v>1</v>
      </c>
    </row>
    <row r="104" spans="1:30" s="23" customFormat="1" ht="27.75">
      <c r="A104" s="324"/>
      <c r="B104" s="326" t="s">
        <v>542</v>
      </c>
      <c r="C104" s="327"/>
      <c r="D104" s="355"/>
      <c r="E104" s="356"/>
      <c r="F104" s="356"/>
      <c r="G104" s="356"/>
      <c r="H104" s="356"/>
      <c r="I104" s="356"/>
      <c r="J104" s="356"/>
      <c r="K104" s="356"/>
      <c r="L104" s="356"/>
      <c r="M104" s="356"/>
      <c r="N104" s="356"/>
      <c r="O104" s="356"/>
      <c r="P104" s="356"/>
      <c r="Q104" s="356"/>
      <c r="R104" s="356"/>
      <c r="S104" s="356">
        <v>1</v>
      </c>
      <c r="T104" s="356"/>
      <c r="U104" s="356"/>
      <c r="V104" s="356"/>
      <c r="W104" s="356"/>
      <c r="X104" s="356"/>
      <c r="Y104" s="356"/>
      <c r="Z104" s="356"/>
      <c r="AA104" s="356"/>
      <c r="AB104" s="356"/>
      <c r="AC104" s="356"/>
      <c r="AD104" s="357">
        <v>1</v>
      </c>
    </row>
    <row r="105" spans="1:30" s="23" customFormat="1" ht="27.75">
      <c r="A105" s="358" t="s">
        <v>543</v>
      </c>
      <c r="B105" s="359"/>
      <c r="C105" s="359"/>
      <c r="D105" s="360"/>
      <c r="E105" s="361"/>
      <c r="F105" s="361"/>
      <c r="G105" s="361"/>
      <c r="H105" s="361"/>
      <c r="I105" s="361"/>
      <c r="J105" s="361"/>
      <c r="K105" s="361"/>
      <c r="L105" s="361">
        <v>1</v>
      </c>
      <c r="M105" s="361"/>
      <c r="N105" s="361"/>
      <c r="O105" s="361">
        <v>4</v>
      </c>
      <c r="P105" s="361">
        <v>1</v>
      </c>
      <c r="Q105" s="361">
        <v>2</v>
      </c>
      <c r="R105" s="361">
        <v>2</v>
      </c>
      <c r="S105" s="361">
        <v>1</v>
      </c>
      <c r="T105" s="361"/>
      <c r="U105" s="361"/>
      <c r="V105" s="361"/>
      <c r="W105" s="361"/>
      <c r="X105" s="361"/>
      <c r="Y105" s="361"/>
      <c r="Z105" s="361">
        <v>1</v>
      </c>
      <c r="AA105" s="361"/>
      <c r="AB105" s="361">
        <v>4</v>
      </c>
      <c r="AC105" s="361"/>
      <c r="AD105" s="362">
        <v>16</v>
      </c>
    </row>
    <row r="106" spans="1:30" s="23" customFormat="1" ht="27.75">
      <c r="A106" s="323" t="s">
        <v>34</v>
      </c>
      <c r="B106" s="323" t="s">
        <v>258</v>
      </c>
      <c r="C106" s="323" t="s">
        <v>484</v>
      </c>
      <c r="D106" s="347"/>
      <c r="E106" s="348"/>
      <c r="F106" s="348"/>
      <c r="G106" s="348"/>
      <c r="H106" s="348"/>
      <c r="I106" s="348"/>
      <c r="J106" s="348"/>
      <c r="K106" s="348"/>
      <c r="L106" s="348"/>
      <c r="M106" s="348"/>
      <c r="N106" s="348"/>
      <c r="O106" s="348"/>
      <c r="P106" s="348"/>
      <c r="Q106" s="348"/>
      <c r="R106" s="348"/>
      <c r="S106" s="348"/>
      <c r="T106" s="348"/>
      <c r="U106" s="348"/>
      <c r="V106" s="348">
        <v>1</v>
      </c>
      <c r="W106" s="348"/>
      <c r="X106" s="348"/>
      <c r="Y106" s="348"/>
      <c r="Z106" s="348"/>
      <c r="AA106" s="348"/>
      <c r="AB106" s="348"/>
      <c r="AC106" s="348"/>
      <c r="AD106" s="349">
        <v>1</v>
      </c>
    </row>
    <row r="107" spans="1:30" s="23" customFormat="1" ht="27.75">
      <c r="A107" s="324"/>
      <c r="B107" s="324"/>
      <c r="C107" s="325" t="s">
        <v>647</v>
      </c>
      <c r="D107" s="350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351"/>
      <c r="Z107" s="351"/>
      <c r="AA107" s="351"/>
      <c r="AB107" s="351">
        <v>1</v>
      </c>
      <c r="AC107" s="351"/>
      <c r="AD107" s="352">
        <v>1</v>
      </c>
    </row>
    <row r="108" spans="1:30" s="23" customFormat="1" ht="27.75">
      <c r="A108" s="324"/>
      <c r="B108" s="324"/>
      <c r="C108" s="325" t="s">
        <v>391</v>
      </c>
      <c r="D108" s="350"/>
      <c r="E108" s="351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>
        <v>1</v>
      </c>
      <c r="U108" s="351"/>
      <c r="V108" s="351"/>
      <c r="W108" s="351"/>
      <c r="X108" s="351"/>
      <c r="Y108" s="351"/>
      <c r="Z108" s="351">
        <v>3</v>
      </c>
      <c r="AA108" s="351">
        <v>3</v>
      </c>
      <c r="AB108" s="351">
        <v>1</v>
      </c>
      <c r="AC108" s="351"/>
      <c r="AD108" s="352">
        <v>8</v>
      </c>
    </row>
    <row r="109" spans="1:30" s="23" customFormat="1" ht="27.75">
      <c r="A109" s="324"/>
      <c r="B109" s="326" t="s">
        <v>544</v>
      </c>
      <c r="C109" s="327"/>
      <c r="D109" s="355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>
        <v>1</v>
      </c>
      <c r="U109" s="356"/>
      <c r="V109" s="356">
        <v>1</v>
      </c>
      <c r="W109" s="356"/>
      <c r="X109" s="356"/>
      <c r="Y109" s="356"/>
      <c r="Z109" s="356">
        <v>3</v>
      </c>
      <c r="AA109" s="356">
        <v>3</v>
      </c>
      <c r="AB109" s="356">
        <v>2</v>
      </c>
      <c r="AC109" s="356"/>
      <c r="AD109" s="357">
        <v>10</v>
      </c>
    </row>
    <row r="110" spans="1:30" s="23" customFormat="1" ht="27.75">
      <c r="A110" s="324"/>
      <c r="B110" s="323" t="s">
        <v>261</v>
      </c>
      <c r="C110" s="323" t="s">
        <v>390</v>
      </c>
      <c r="D110" s="347"/>
      <c r="E110" s="348"/>
      <c r="F110" s="348"/>
      <c r="G110" s="348"/>
      <c r="H110" s="348"/>
      <c r="I110" s="348"/>
      <c r="J110" s="348"/>
      <c r="K110" s="348"/>
      <c r="L110" s="348"/>
      <c r="M110" s="348"/>
      <c r="N110" s="348"/>
      <c r="O110" s="348"/>
      <c r="P110" s="348"/>
      <c r="Q110" s="348"/>
      <c r="R110" s="348"/>
      <c r="S110" s="348">
        <v>1</v>
      </c>
      <c r="T110" s="348"/>
      <c r="U110" s="348"/>
      <c r="V110" s="348"/>
      <c r="W110" s="348"/>
      <c r="X110" s="348"/>
      <c r="Y110" s="348"/>
      <c r="Z110" s="348"/>
      <c r="AA110" s="348"/>
      <c r="AB110" s="348"/>
      <c r="AC110" s="348"/>
      <c r="AD110" s="349">
        <v>1</v>
      </c>
    </row>
    <row r="111" spans="1:30" s="23" customFormat="1" ht="27.75">
      <c r="A111" s="324"/>
      <c r="B111" s="326" t="s">
        <v>548</v>
      </c>
      <c r="C111" s="327"/>
      <c r="D111" s="355"/>
      <c r="E111" s="356"/>
      <c r="F111" s="356"/>
      <c r="G111" s="356"/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56">
        <v>1</v>
      </c>
      <c r="T111" s="356"/>
      <c r="U111" s="356"/>
      <c r="V111" s="356"/>
      <c r="W111" s="356"/>
      <c r="X111" s="356"/>
      <c r="Y111" s="356"/>
      <c r="Z111" s="356"/>
      <c r="AA111" s="356"/>
      <c r="AB111" s="356"/>
      <c r="AC111" s="356"/>
      <c r="AD111" s="357">
        <v>1</v>
      </c>
    </row>
    <row r="112" spans="1:30" s="23" customFormat="1" ht="27.75">
      <c r="A112" s="324"/>
      <c r="B112" s="323" t="s">
        <v>262</v>
      </c>
      <c r="C112" s="323" t="s">
        <v>262</v>
      </c>
      <c r="D112" s="347"/>
      <c r="E112" s="348"/>
      <c r="F112" s="348"/>
      <c r="G112" s="348"/>
      <c r="H112" s="348"/>
      <c r="I112" s="348"/>
      <c r="J112" s="348"/>
      <c r="K112" s="348"/>
      <c r="L112" s="348"/>
      <c r="M112" s="348"/>
      <c r="N112" s="348"/>
      <c r="O112" s="348"/>
      <c r="P112" s="348"/>
      <c r="Q112" s="348"/>
      <c r="R112" s="348"/>
      <c r="S112" s="348"/>
      <c r="T112" s="348">
        <v>1</v>
      </c>
      <c r="U112" s="348"/>
      <c r="V112" s="348"/>
      <c r="W112" s="348"/>
      <c r="X112" s="348"/>
      <c r="Y112" s="348"/>
      <c r="Z112" s="348"/>
      <c r="AA112" s="348"/>
      <c r="AB112" s="348"/>
      <c r="AC112" s="348"/>
      <c r="AD112" s="349">
        <v>1</v>
      </c>
    </row>
    <row r="113" spans="1:30" s="23" customFormat="1" ht="27.75">
      <c r="A113" s="324"/>
      <c r="B113" s="326" t="s">
        <v>546</v>
      </c>
      <c r="C113" s="327"/>
      <c r="D113" s="355"/>
      <c r="E113" s="356"/>
      <c r="F113" s="356"/>
      <c r="G113" s="356"/>
      <c r="H113" s="356"/>
      <c r="I113" s="356"/>
      <c r="J113" s="356"/>
      <c r="K113" s="356"/>
      <c r="L113" s="356"/>
      <c r="M113" s="356"/>
      <c r="N113" s="356"/>
      <c r="O113" s="356"/>
      <c r="P113" s="356"/>
      <c r="Q113" s="356"/>
      <c r="R113" s="356"/>
      <c r="S113" s="356"/>
      <c r="T113" s="356">
        <v>1</v>
      </c>
      <c r="U113" s="356"/>
      <c r="V113" s="356"/>
      <c r="W113" s="356"/>
      <c r="X113" s="356"/>
      <c r="Y113" s="356"/>
      <c r="Z113" s="356"/>
      <c r="AA113" s="356"/>
      <c r="AB113" s="356"/>
      <c r="AC113" s="356"/>
      <c r="AD113" s="357">
        <v>1</v>
      </c>
    </row>
    <row r="114" spans="1:30" s="23" customFormat="1" ht="27.75">
      <c r="A114" s="324"/>
      <c r="B114" s="323" t="s">
        <v>259</v>
      </c>
      <c r="C114" s="323" t="s">
        <v>648</v>
      </c>
      <c r="D114" s="347"/>
      <c r="E114" s="348"/>
      <c r="F114" s="348"/>
      <c r="G114" s="348"/>
      <c r="H114" s="348"/>
      <c r="I114" s="348"/>
      <c r="J114" s="348"/>
      <c r="K114" s="348"/>
      <c r="L114" s="348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348"/>
      <c r="AA114" s="348"/>
      <c r="AB114" s="348">
        <v>1</v>
      </c>
      <c r="AC114" s="348"/>
      <c r="AD114" s="349">
        <v>1</v>
      </c>
    </row>
    <row r="115" spans="1:30" s="23" customFormat="1" ht="27.75">
      <c r="A115" s="324"/>
      <c r="B115" s="326" t="s">
        <v>649</v>
      </c>
      <c r="C115" s="327"/>
      <c r="D115" s="355"/>
      <c r="E115" s="356"/>
      <c r="F115" s="356"/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6"/>
      <c r="Y115" s="356"/>
      <c r="Z115" s="356"/>
      <c r="AA115" s="356"/>
      <c r="AB115" s="356">
        <v>1</v>
      </c>
      <c r="AC115" s="356"/>
      <c r="AD115" s="357">
        <v>1</v>
      </c>
    </row>
    <row r="116" spans="1:30" s="23" customFormat="1" ht="27.75">
      <c r="A116" s="324"/>
      <c r="B116" s="323" t="s">
        <v>260</v>
      </c>
      <c r="C116" s="323" t="s">
        <v>260</v>
      </c>
      <c r="D116" s="347"/>
      <c r="E116" s="348"/>
      <c r="F116" s="348"/>
      <c r="G116" s="348"/>
      <c r="H116" s="348"/>
      <c r="I116" s="348"/>
      <c r="J116" s="348"/>
      <c r="K116" s="348"/>
      <c r="L116" s="348"/>
      <c r="M116" s="348"/>
      <c r="N116" s="348"/>
      <c r="O116" s="348"/>
      <c r="P116" s="348"/>
      <c r="Q116" s="348"/>
      <c r="R116" s="348"/>
      <c r="S116" s="348"/>
      <c r="T116" s="348"/>
      <c r="U116" s="348">
        <v>1</v>
      </c>
      <c r="V116" s="348"/>
      <c r="W116" s="348"/>
      <c r="X116" s="348"/>
      <c r="Y116" s="348"/>
      <c r="Z116" s="348"/>
      <c r="AA116" s="348"/>
      <c r="AB116" s="348"/>
      <c r="AC116" s="348"/>
      <c r="AD116" s="349">
        <v>1</v>
      </c>
    </row>
    <row r="117" spans="1:30" s="23" customFormat="1" ht="27.75">
      <c r="A117" s="324"/>
      <c r="B117" s="326" t="s">
        <v>547</v>
      </c>
      <c r="C117" s="327"/>
      <c r="D117" s="355"/>
      <c r="E117" s="356"/>
      <c r="F117" s="356"/>
      <c r="G117" s="356"/>
      <c r="H117" s="356"/>
      <c r="I117" s="356"/>
      <c r="J117" s="356"/>
      <c r="K117" s="356"/>
      <c r="L117" s="356"/>
      <c r="M117" s="356"/>
      <c r="N117" s="356"/>
      <c r="O117" s="356"/>
      <c r="P117" s="356"/>
      <c r="Q117" s="356"/>
      <c r="R117" s="356"/>
      <c r="S117" s="356"/>
      <c r="T117" s="356"/>
      <c r="U117" s="356">
        <v>1</v>
      </c>
      <c r="V117" s="356"/>
      <c r="W117" s="356"/>
      <c r="X117" s="356"/>
      <c r="Y117" s="356"/>
      <c r="Z117" s="356"/>
      <c r="AA117" s="356"/>
      <c r="AB117" s="356"/>
      <c r="AC117" s="356"/>
      <c r="AD117" s="357">
        <v>1</v>
      </c>
    </row>
    <row r="118" spans="1:30" s="23" customFormat="1" ht="27.75">
      <c r="A118" s="324"/>
      <c r="B118" s="323" t="s">
        <v>263</v>
      </c>
      <c r="C118" s="323" t="s">
        <v>486</v>
      </c>
      <c r="D118" s="347"/>
      <c r="E118" s="348"/>
      <c r="F118" s="348"/>
      <c r="G118" s="348"/>
      <c r="H118" s="348"/>
      <c r="I118" s="348"/>
      <c r="J118" s="348"/>
      <c r="K118" s="348"/>
      <c r="L118" s="348"/>
      <c r="M118" s="348"/>
      <c r="N118" s="348"/>
      <c r="O118" s="348"/>
      <c r="P118" s="348"/>
      <c r="Q118" s="348"/>
      <c r="R118" s="348"/>
      <c r="S118" s="348"/>
      <c r="T118" s="348"/>
      <c r="U118" s="348"/>
      <c r="V118" s="348">
        <v>1</v>
      </c>
      <c r="W118" s="348"/>
      <c r="X118" s="348"/>
      <c r="Y118" s="348"/>
      <c r="Z118" s="348"/>
      <c r="AA118" s="348"/>
      <c r="AB118" s="348"/>
      <c r="AC118" s="348"/>
      <c r="AD118" s="349">
        <v>1</v>
      </c>
    </row>
    <row r="119" spans="1:30" s="23" customFormat="1" ht="27.75">
      <c r="A119" s="324"/>
      <c r="B119" s="326" t="s">
        <v>545</v>
      </c>
      <c r="C119" s="327"/>
      <c r="D119" s="355"/>
      <c r="E119" s="356"/>
      <c r="F119" s="356"/>
      <c r="G119" s="356"/>
      <c r="H119" s="356"/>
      <c r="I119" s="356"/>
      <c r="J119" s="356"/>
      <c r="K119" s="356"/>
      <c r="L119" s="356"/>
      <c r="M119" s="356"/>
      <c r="N119" s="356"/>
      <c r="O119" s="356"/>
      <c r="P119" s="356"/>
      <c r="Q119" s="356"/>
      <c r="R119" s="356"/>
      <c r="S119" s="356"/>
      <c r="T119" s="356"/>
      <c r="U119" s="356"/>
      <c r="V119" s="356">
        <v>1</v>
      </c>
      <c r="W119" s="356"/>
      <c r="X119" s="356"/>
      <c r="Y119" s="356"/>
      <c r="Z119" s="356"/>
      <c r="AA119" s="356"/>
      <c r="AB119" s="356"/>
      <c r="AC119" s="356"/>
      <c r="AD119" s="357">
        <v>1</v>
      </c>
    </row>
    <row r="120" spans="1:30" s="23" customFormat="1" ht="27.75">
      <c r="A120" s="358" t="s">
        <v>542</v>
      </c>
      <c r="B120" s="359"/>
      <c r="C120" s="359"/>
      <c r="D120" s="360"/>
      <c r="E120" s="361"/>
      <c r="F120" s="361"/>
      <c r="G120" s="361"/>
      <c r="H120" s="361"/>
      <c r="I120" s="361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>
        <v>1</v>
      </c>
      <c r="T120" s="361">
        <v>2</v>
      </c>
      <c r="U120" s="361">
        <v>1</v>
      </c>
      <c r="V120" s="361">
        <v>2</v>
      </c>
      <c r="W120" s="361"/>
      <c r="X120" s="361"/>
      <c r="Y120" s="361"/>
      <c r="Z120" s="361">
        <v>3</v>
      </c>
      <c r="AA120" s="361">
        <v>3</v>
      </c>
      <c r="AB120" s="361">
        <v>3</v>
      </c>
      <c r="AC120" s="361"/>
      <c r="AD120" s="362">
        <v>15</v>
      </c>
    </row>
    <row r="121" spans="1:30" s="23" customFormat="1" ht="27.75">
      <c r="A121" s="323" t="s">
        <v>27</v>
      </c>
      <c r="B121" s="323" t="s">
        <v>162</v>
      </c>
      <c r="C121" s="323" t="s">
        <v>625</v>
      </c>
      <c r="D121" s="347"/>
      <c r="E121" s="348"/>
      <c r="F121" s="348"/>
      <c r="G121" s="348"/>
      <c r="H121" s="348"/>
      <c r="I121" s="348"/>
      <c r="J121" s="348"/>
      <c r="K121" s="348"/>
      <c r="L121" s="348"/>
      <c r="M121" s="348"/>
      <c r="N121" s="348"/>
      <c r="O121" s="348"/>
      <c r="P121" s="348"/>
      <c r="Q121" s="348"/>
      <c r="R121" s="348"/>
      <c r="S121" s="348"/>
      <c r="T121" s="348"/>
      <c r="U121" s="348"/>
      <c r="V121" s="348"/>
      <c r="W121" s="348"/>
      <c r="X121" s="348"/>
      <c r="Y121" s="348"/>
      <c r="Z121" s="348"/>
      <c r="AA121" s="348">
        <v>1</v>
      </c>
      <c r="AB121" s="348"/>
      <c r="AC121" s="348"/>
      <c r="AD121" s="349">
        <v>1</v>
      </c>
    </row>
    <row r="122" spans="1:30" s="23" customFormat="1" ht="27.75">
      <c r="A122" s="324"/>
      <c r="B122" s="324"/>
      <c r="C122" s="325" t="s">
        <v>165</v>
      </c>
      <c r="D122" s="350"/>
      <c r="E122" s="351"/>
      <c r="F122" s="351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  <c r="T122" s="351"/>
      <c r="U122" s="351"/>
      <c r="V122" s="351"/>
      <c r="W122" s="351"/>
      <c r="X122" s="351"/>
      <c r="Y122" s="351"/>
      <c r="Z122" s="351"/>
      <c r="AA122" s="351"/>
      <c r="AB122" s="351">
        <v>3</v>
      </c>
      <c r="AC122" s="351"/>
      <c r="AD122" s="352">
        <v>3</v>
      </c>
    </row>
    <row r="123" spans="1:30" s="23" customFormat="1" ht="27.75">
      <c r="A123" s="324"/>
      <c r="B123" s="324"/>
      <c r="C123" s="325" t="s">
        <v>549</v>
      </c>
      <c r="D123" s="350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351"/>
      <c r="V123" s="351"/>
      <c r="W123" s="351"/>
      <c r="X123" s="351"/>
      <c r="Y123" s="351"/>
      <c r="Z123" s="351">
        <v>1</v>
      </c>
      <c r="AA123" s="351"/>
      <c r="AB123" s="351"/>
      <c r="AC123" s="351"/>
      <c r="AD123" s="352">
        <v>1</v>
      </c>
    </row>
    <row r="124" spans="1:30" s="23" customFormat="1" ht="27.75">
      <c r="A124" s="324"/>
      <c r="B124" s="324"/>
      <c r="C124" s="325" t="s">
        <v>626</v>
      </c>
      <c r="D124" s="350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351"/>
      <c r="V124" s="351"/>
      <c r="W124" s="351"/>
      <c r="X124" s="351"/>
      <c r="Y124" s="351"/>
      <c r="Z124" s="351"/>
      <c r="AA124" s="351">
        <v>1</v>
      </c>
      <c r="AB124" s="351"/>
      <c r="AC124" s="351"/>
      <c r="AD124" s="352">
        <v>1</v>
      </c>
    </row>
    <row r="125" spans="1:30" s="23" customFormat="1" ht="27.75">
      <c r="A125" s="324"/>
      <c r="B125" s="324"/>
      <c r="C125" s="325" t="s">
        <v>374</v>
      </c>
      <c r="D125" s="350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>
        <v>2</v>
      </c>
      <c r="R125" s="351"/>
      <c r="S125" s="351"/>
      <c r="T125" s="351"/>
      <c r="U125" s="351"/>
      <c r="V125" s="351"/>
      <c r="W125" s="351">
        <v>1</v>
      </c>
      <c r="X125" s="351"/>
      <c r="Y125" s="351"/>
      <c r="Z125" s="351"/>
      <c r="AA125" s="351"/>
      <c r="AB125" s="351">
        <v>1</v>
      </c>
      <c r="AC125" s="351"/>
      <c r="AD125" s="352">
        <v>4</v>
      </c>
    </row>
    <row r="126" spans="1:30" s="23" customFormat="1" ht="27.75">
      <c r="A126" s="324"/>
      <c r="B126" s="324"/>
      <c r="C126" s="325" t="s">
        <v>367</v>
      </c>
      <c r="D126" s="350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>
        <v>1</v>
      </c>
      <c r="P126" s="351"/>
      <c r="Q126" s="351"/>
      <c r="R126" s="351"/>
      <c r="S126" s="351"/>
      <c r="T126" s="351"/>
      <c r="U126" s="351"/>
      <c r="V126" s="351"/>
      <c r="W126" s="351"/>
      <c r="X126" s="351"/>
      <c r="Y126" s="351"/>
      <c r="Z126" s="351"/>
      <c r="AA126" s="351"/>
      <c r="AB126" s="351"/>
      <c r="AC126" s="351"/>
      <c r="AD126" s="352">
        <v>1</v>
      </c>
    </row>
    <row r="127" spans="1:30" s="23" customFormat="1" ht="27.75">
      <c r="A127" s="324"/>
      <c r="B127" s="324"/>
      <c r="C127" s="325" t="s">
        <v>372</v>
      </c>
      <c r="D127" s="350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>
        <v>1</v>
      </c>
      <c r="Q127" s="351">
        <v>1</v>
      </c>
      <c r="R127" s="351"/>
      <c r="S127" s="351"/>
      <c r="T127" s="351"/>
      <c r="U127" s="351"/>
      <c r="V127" s="351"/>
      <c r="W127" s="351"/>
      <c r="X127" s="351"/>
      <c r="Y127" s="351"/>
      <c r="Z127" s="351"/>
      <c r="AA127" s="351">
        <v>2</v>
      </c>
      <c r="AB127" s="351">
        <v>3</v>
      </c>
      <c r="AC127" s="351"/>
      <c r="AD127" s="352">
        <v>7</v>
      </c>
    </row>
    <row r="128" spans="1:30" s="23" customFormat="1" ht="27.75">
      <c r="A128" s="324"/>
      <c r="B128" s="326" t="s">
        <v>550</v>
      </c>
      <c r="C128" s="327"/>
      <c r="D128" s="355"/>
      <c r="E128" s="356"/>
      <c r="F128" s="356"/>
      <c r="G128" s="356"/>
      <c r="H128" s="356"/>
      <c r="I128" s="356"/>
      <c r="J128" s="356"/>
      <c r="K128" s="356"/>
      <c r="L128" s="356"/>
      <c r="M128" s="356"/>
      <c r="N128" s="356"/>
      <c r="O128" s="356">
        <v>1</v>
      </c>
      <c r="P128" s="356">
        <v>1</v>
      </c>
      <c r="Q128" s="356">
        <v>3</v>
      </c>
      <c r="R128" s="356"/>
      <c r="S128" s="356"/>
      <c r="T128" s="356"/>
      <c r="U128" s="356"/>
      <c r="V128" s="356"/>
      <c r="W128" s="356">
        <v>1</v>
      </c>
      <c r="X128" s="356"/>
      <c r="Y128" s="356"/>
      <c r="Z128" s="356">
        <v>1</v>
      </c>
      <c r="AA128" s="356">
        <v>4</v>
      </c>
      <c r="AB128" s="356">
        <v>7</v>
      </c>
      <c r="AC128" s="356"/>
      <c r="AD128" s="357">
        <v>18</v>
      </c>
    </row>
    <row r="129" spans="1:30" s="23" customFormat="1" ht="27.75">
      <c r="A129" s="324"/>
      <c r="B129" s="323" t="s">
        <v>254</v>
      </c>
      <c r="C129" s="323" t="s">
        <v>650</v>
      </c>
      <c r="D129" s="347"/>
      <c r="E129" s="348"/>
      <c r="F129" s="348"/>
      <c r="G129" s="348"/>
      <c r="H129" s="348"/>
      <c r="I129" s="348"/>
      <c r="J129" s="348"/>
      <c r="K129" s="34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8"/>
      <c r="AA129" s="348"/>
      <c r="AB129" s="348">
        <v>1</v>
      </c>
      <c r="AC129" s="348"/>
      <c r="AD129" s="349">
        <v>1</v>
      </c>
    </row>
    <row r="130" spans="1:30" s="23" customFormat="1" ht="27.75">
      <c r="A130" s="324"/>
      <c r="B130" s="324"/>
      <c r="C130" s="325" t="s">
        <v>502</v>
      </c>
      <c r="D130" s="350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51">
        <v>1</v>
      </c>
      <c r="Z130" s="351"/>
      <c r="AA130" s="351"/>
      <c r="AB130" s="351"/>
      <c r="AC130" s="351"/>
      <c r="AD130" s="352">
        <v>1</v>
      </c>
    </row>
    <row r="131" spans="1:30" s="23" customFormat="1" ht="27.75">
      <c r="A131" s="324"/>
      <c r="B131" s="324"/>
      <c r="C131" s="325" t="s">
        <v>551</v>
      </c>
      <c r="D131" s="350"/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1"/>
      <c r="U131" s="351"/>
      <c r="V131" s="351"/>
      <c r="W131" s="351"/>
      <c r="X131" s="351"/>
      <c r="Y131" s="351"/>
      <c r="Z131" s="351">
        <v>3</v>
      </c>
      <c r="AA131" s="351">
        <v>1</v>
      </c>
      <c r="AB131" s="351"/>
      <c r="AC131" s="351"/>
      <c r="AD131" s="352">
        <v>4</v>
      </c>
    </row>
    <row r="132" spans="1:30" s="23" customFormat="1" ht="27.75">
      <c r="A132" s="324"/>
      <c r="B132" s="326" t="s">
        <v>552</v>
      </c>
      <c r="C132" s="327"/>
      <c r="D132" s="355"/>
      <c r="E132" s="356"/>
      <c r="F132" s="356"/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6"/>
      <c r="R132" s="356"/>
      <c r="S132" s="356"/>
      <c r="T132" s="356"/>
      <c r="U132" s="356"/>
      <c r="V132" s="356"/>
      <c r="W132" s="356"/>
      <c r="X132" s="356"/>
      <c r="Y132" s="356">
        <v>1</v>
      </c>
      <c r="Z132" s="356">
        <v>3</v>
      </c>
      <c r="AA132" s="356">
        <v>1</v>
      </c>
      <c r="AB132" s="356">
        <v>1</v>
      </c>
      <c r="AC132" s="356"/>
      <c r="AD132" s="357">
        <v>6</v>
      </c>
    </row>
    <row r="133" spans="1:30" s="23" customFormat="1" ht="27.75">
      <c r="A133" s="324"/>
      <c r="B133" s="323" t="s">
        <v>256</v>
      </c>
      <c r="C133" s="323" t="s">
        <v>651</v>
      </c>
      <c r="D133" s="347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8"/>
      <c r="P133" s="348"/>
      <c r="Q133" s="348"/>
      <c r="R133" s="348"/>
      <c r="S133" s="348"/>
      <c r="T133" s="348"/>
      <c r="U133" s="348"/>
      <c r="V133" s="348"/>
      <c r="W133" s="348"/>
      <c r="X133" s="348"/>
      <c r="Y133" s="348"/>
      <c r="Z133" s="348"/>
      <c r="AA133" s="348"/>
      <c r="AB133" s="348">
        <v>1</v>
      </c>
      <c r="AC133" s="348"/>
      <c r="AD133" s="349">
        <v>1</v>
      </c>
    </row>
    <row r="134" spans="1:30" s="23" customFormat="1" ht="27.75">
      <c r="A134" s="324"/>
      <c r="B134" s="324"/>
      <c r="C134" s="325" t="s">
        <v>350</v>
      </c>
      <c r="D134" s="350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  <c r="R134" s="351"/>
      <c r="S134" s="351"/>
      <c r="T134" s="351"/>
      <c r="U134" s="351"/>
      <c r="V134" s="351"/>
      <c r="W134" s="351"/>
      <c r="X134" s="351"/>
      <c r="Y134" s="351"/>
      <c r="Z134" s="351"/>
      <c r="AA134" s="351"/>
      <c r="AB134" s="351">
        <v>2</v>
      </c>
      <c r="AC134" s="351"/>
      <c r="AD134" s="352">
        <v>2</v>
      </c>
    </row>
    <row r="135" spans="1:30" s="23" customFormat="1" ht="27.75">
      <c r="A135" s="324"/>
      <c r="B135" s="324"/>
      <c r="C135" s="325" t="s">
        <v>652</v>
      </c>
      <c r="D135" s="350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51"/>
      <c r="U135" s="351"/>
      <c r="V135" s="351"/>
      <c r="W135" s="351"/>
      <c r="X135" s="351"/>
      <c r="Y135" s="351"/>
      <c r="Z135" s="351"/>
      <c r="AA135" s="351"/>
      <c r="AB135" s="351"/>
      <c r="AC135" s="351">
        <v>1</v>
      </c>
      <c r="AD135" s="352">
        <v>1</v>
      </c>
    </row>
    <row r="136" spans="1:30" s="23" customFormat="1" ht="27.75">
      <c r="A136" s="324"/>
      <c r="B136" s="324"/>
      <c r="C136" s="325" t="s">
        <v>256</v>
      </c>
      <c r="D136" s="350"/>
      <c r="E136" s="351"/>
      <c r="F136" s="351"/>
      <c r="G136" s="351"/>
      <c r="H136" s="351"/>
      <c r="I136" s="351"/>
      <c r="J136" s="351"/>
      <c r="K136" s="351"/>
      <c r="L136" s="351"/>
      <c r="M136" s="351"/>
      <c r="N136" s="351"/>
      <c r="O136" s="351"/>
      <c r="P136" s="351"/>
      <c r="Q136" s="351"/>
      <c r="R136" s="351"/>
      <c r="S136" s="351"/>
      <c r="T136" s="351"/>
      <c r="U136" s="351"/>
      <c r="V136" s="351"/>
      <c r="W136" s="351"/>
      <c r="X136" s="351"/>
      <c r="Y136" s="351"/>
      <c r="Z136" s="351">
        <v>1</v>
      </c>
      <c r="AA136" s="351"/>
      <c r="AB136" s="351"/>
      <c r="AC136" s="351"/>
      <c r="AD136" s="352">
        <v>1</v>
      </c>
    </row>
    <row r="137" spans="1:30" s="23" customFormat="1" ht="27.75">
      <c r="A137" s="324"/>
      <c r="B137" s="326" t="s">
        <v>558</v>
      </c>
      <c r="C137" s="327"/>
      <c r="D137" s="355"/>
      <c r="E137" s="356"/>
      <c r="F137" s="356"/>
      <c r="G137" s="356"/>
      <c r="H137" s="356"/>
      <c r="I137" s="356"/>
      <c r="J137" s="356"/>
      <c r="K137" s="356"/>
      <c r="L137" s="356"/>
      <c r="M137" s="356"/>
      <c r="N137" s="356"/>
      <c r="O137" s="356"/>
      <c r="P137" s="356"/>
      <c r="Q137" s="356"/>
      <c r="R137" s="356"/>
      <c r="S137" s="356"/>
      <c r="T137" s="356"/>
      <c r="U137" s="356"/>
      <c r="V137" s="356"/>
      <c r="W137" s="356"/>
      <c r="X137" s="356"/>
      <c r="Y137" s="356"/>
      <c r="Z137" s="356">
        <v>1</v>
      </c>
      <c r="AA137" s="356"/>
      <c r="AB137" s="356">
        <v>3</v>
      </c>
      <c r="AC137" s="356">
        <v>1</v>
      </c>
      <c r="AD137" s="357">
        <v>5</v>
      </c>
    </row>
    <row r="138" spans="1:30" s="23" customFormat="1" ht="27.75">
      <c r="A138" s="324"/>
      <c r="B138" s="323" t="s">
        <v>251</v>
      </c>
      <c r="C138" s="323" t="s">
        <v>553</v>
      </c>
      <c r="D138" s="347"/>
      <c r="E138" s="348"/>
      <c r="F138" s="348"/>
      <c r="G138" s="348"/>
      <c r="H138" s="348"/>
      <c r="I138" s="348"/>
      <c r="J138" s="348"/>
      <c r="K138" s="348"/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48"/>
      <c r="Y138" s="348"/>
      <c r="Z138" s="348">
        <v>1</v>
      </c>
      <c r="AA138" s="348"/>
      <c r="AB138" s="348">
        <v>1</v>
      </c>
      <c r="AC138" s="348"/>
      <c r="AD138" s="349">
        <v>2</v>
      </c>
    </row>
    <row r="139" spans="1:30" s="23" customFormat="1" ht="27.75">
      <c r="A139" s="324"/>
      <c r="B139" s="324"/>
      <c r="C139" s="325" t="s">
        <v>627</v>
      </c>
      <c r="D139" s="350"/>
      <c r="E139" s="351"/>
      <c r="F139" s="351"/>
      <c r="G139" s="351"/>
      <c r="H139" s="351"/>
      <c r="I139" s="351"/>
      <c r="J139" s="351"/>
      <c r="K139" s="351"/>
      <c r="L139" s="351"/>
      <c r="M139" s="351"/>
      <c r="N139" s="351"/>
      <c r="O139" s="351"/>
      <c r="P139" s="351"/>
      <c r="Q139" s="351"/>
      <c r="R139" s="351"/>
      <c r="S139" s="351"/>
      <c r="T139" s="351"/>
      <c r="U139" s="351"/>
      <c r="V139" s="351"/>
      <c r="W139" s="351"/>
      <c r="X139" s="351"/>
      <c r="Y139" s="351"/>
      <c r="Z139" s="351"/>
      <c r="AA139" s="351">
        <v>1</v>
      </c>
      <c r="AB139" s="351"/>
      <c r="AC139" s="351"/>
      <c r="AD139" s="352">
        <v>1</v>
      </c>
    </row>
    <row r="140" spans="1:30" s="23" customFormat="1" ht="27.75">
      <c r="A140" s="324"/>
      <c r="B140" s="324"/>
      <c r="C140" s="325" t="s">
        <v>487</v>
      </c>
      <c r="D140" s="350"/>
      <c r="E140" s="351"/>
      <c r="F140" s="351"/>
      <c r="G140" s="351"/>
      <c r="H140" s="351"/>
      <c r="I140" s="351"/>
      <c r="J140" s="351"/>
      <c r="K140" s="351"/>
      <c r="L140" s="351"/>
      <c r="M140" s="351"/>
      <c r="N140" s="351"/>
      <c r="O140" s="351"/>
      <c r="P140" s="351"/>
      <c r="Q140" s="351"/>
      <c r="R140" s="351"/>
      <c r="S140" s="351"/>
      <c r="T140" s="351"/>
      <c r="U140" s="351"/>
      <c r="V140" s="351"/>
      <c r="W140" s="351">
        <v>1</v>
      </c>
      <c r="X140" s="351"/>
      <c r="Y140" s="351">
        <v>1</v>
      </c>
      <c r="Z140" s="351"/>
      <c r="AA140" s="351"/>
      <c r="AB140" s="351"/>
      <c r="AC140" s="351"/>
      <c r="AD140" s="352">
        <v>2</v>
      </c>
    </row>
    <row r="141" spans="1:30" s="23" customFormat="1" ht="27.75">
      <c r="A141" s="324"/>
      <c r="B141" s="326" t="s">
        <v>554</v>
      </c>
      <c r="C141" s="327"/>
      <c r="D141" s="355"/>
      <c r="E141" s="356"/>
      <c r="F141" s="356"/>
      <c r="G141" s="356"/>
      <c r="H141" s="356"/>
      <c r="I141" s="356"/>
      <c r="J141" s="356"/>
      <c r="K141" s="356"/>
      <c r="L141" s="356"/>
      <c r="M141" s="356"/>
      <c r="N141" s="356"/>
      <c r="O141" s="356"/>
      <c r="P141" s="356"/>
      <c r="Q141" s="356"/>
      <c r="R141" s="356"/>
      <c r="S141" s="356"/>
      <c r="T141" s="356"/>
      <c r="U141" s="356"/>
      <c r="V141" s="356"/>
      <c r="W141" s="356">
        <v>1</v>
      </c>
      <c r="X141" s="356"/>
      <c r="Y141" s="356">
        <v>1</v>
      </c>
      <c r="Z141" s="356">
        <v>1</v>
      </c>
      <c r="AA141" s="356">
        <v>1</v>
      </c>
      <c r="AB141" s="356">
        <v>1</v>
      </c>
      <c r="AC141" s="356"/>
      <c r="AD141" s="357">
        <v>5</v>
      </c>
    </row>
    <row r="142" spans="1:30" s="23" customFormat="1" ht="27.75">
      <c r="A142" s="324"/>
      <c r="B142" s="323" t="s">
        <v>192</v>
      </c>
      <c r="C142" s="323" t="s">
        <v>385</v>
      </c>
      <c r="D142" s="347"/>
      <c r="E142" s="348"/>
      <c r="F142" s="348"/>
      <c r="G142" s="348"/>
      <c r="H142" s="348"/>
      <c r="I142" s="348"/>
      <c r="J142" s="348"/>
      <c r="K142" s="348"/>
      <c r="L142" s="348"/>
      <c r="M142" s="348"/>
      <c r="N142" s="348"/>
      <c r="O142" s="348"/>
      <c r="P142" s="348"/>
      <c r="Q142" s="348"/>
      <c r="R142" s="348"/>
      <c r="S142" s="348">
        <v>1</v>
      </c>
      <c r="T142" s="348"/>
      <c r="U142" s="348"/>
      <c r="V142" s="348"/>
      <c r="W142" s="348"/>
      <c r="X142" s="348"/>
      <c r="Y142" s="348"/>
      <c r="Z142" s="348"/>
      <c r="AA142" s="348"/>
      <c r="AB142" s="348"/>
      <c r="AC142" s="348"/>
      <c r="AD142" s="349">
        <v>1</v>
      </c>
    </row>
    <row r="143" spans="1:30" s="23" customFormat="1" ht="27.75">
      <c r="A143" s="324"/>
      <c r="B143" s="324"/>
      <c r="C143" s="325" t="s">
        <v>628</v>
      </c>
      <c r="D143" s="350"/>
      <c r="E143" s="351"/>
      <c r="F143" s="351"/>
      <c r="G143" s="351"/>
      <c r="H143" s="351"/>
      <c r="I143" s="351"/>
      <c r="J143" s="351"/>
      <c r="K143" s="351"/>
      <c r="L143" s="351"/>
      <c r="M143" s="351"/>
      <c r="N143" s="351"/>
      <c r="O143" s="351"/>
      <c r="P143" s="351"/>
      <c r="Q143" s="351"/>
      <c r="R143" s="351"/>
      <c r="S143" s="351"/>
      <c r="T143" s="351"/>
      <c r="U143" s="351"/>
      <c r="V143" s="351"/>
      <c r="W143" s="351"/>
      <c r="X143" s="351"/>
      <c r="Y143" s="351"/>
      <c r="Z143" s="351"/>
      <c r="AA143" s="351">
        <v>1</v>
      </c>
      <c r="AB143" s="351">
        <v>1</v>
      </c>
      <c r="AC143" s="351"/>
      <c r="AD143" s="352">
        <v>2</v>
      </c>
    </row>
    <row r="144" spans="1:30" s="23" customFormat="1" ht="27.75">
      <c r="A144" s="324"/>
      <c r="B144" s="324"/>
      <c r="C144" s="325" t="s">
        <v>629</v>
      </c>
      <c r="D144" s="350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>
        <v>1</v>
      </c>
      <c r="X144" s="351"/>
      <c r="Y144" s="351"/>
      <c r="Z144" s="351"/>
      <c r="AA144" s="351"/>
      <c r="AB144" s="351"/>
      <c r="AC144" s="351"/>
      <c r="AD144" s="352">
        <v>1</v>
      </c>
    </row>
    <row r="145" spans="1:30" s="23" customFormat="1" ht="27.75">
      <c r="A145" s="324"/>
      <c r="B145" s="326" t="s">
        <v>557</v>
      </c>
      <c r="C145" s="327"/>
      <c r="D145" s="355"/>
      <c r="E145" s="356"/>
      <c r="F145" s="356"/>
      <c r="G145" s="356"/>
      <c r="H145" s="356"/>
      <c r="I145" s="356"/>
      <c r="J145" s="356"/>
      <c r="K145" s="356"/>
      <c r="L145" s="356"/>
      <c r="M145" s="356"/>
      <c r="N145" s="356"/>
      <c r="O145" s="356"/>
      <c r="P145" s="356"/>
      <c r="Q145" s="356"/>
      <c r="R145" s="356"/>
      <c r="S145" s="356">
        <v>1</v>
      </c>
      <c r="T145" s="356"/>
      <c r="U145" s="356"/>
      <c r="V145" s="356"/>
      <c r="W145" s="356">
        <v>1</v>
      </c>
      <c r="X145" s="356"/>
      <c r="Y145" s="356"/>
      <c r="Z145" s="356"/>
      <c r="AA145" s="356">
        <v>1</v>
      </c>
      <c r="AB145" s="356">
        <v>1</v>
      </c>
      <c r="AC145" s="356"/>
      <c r="AD145" s="357">
        <v>4</v>
      </c>
    </row>
    <row r="146" spans="1:30" s="23" customFormat="1" ht="27.75">
      <c r="A146" s="324"/>
      <c r="B146" s="323" t="s">
        <v>257</v>
      </c>
      <c r="C146" s="323" t="s">
        <v>501</v>
      </c>
      <c r="D146" s="347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8"/>
      <c r="Y146" s="348">
        <v>1</v>
      </c>
      <c r="Z146" s="348"/>
      <c r="AA146" s="348"/>
      <c r="AB146" s="348"/>
      <c r="AC146" s="348"/>
      <c r="AD146" s="349">
        <v>1</v>
      </c>
    </row>
    <row r="147" spans="1:30" s="23" customFormat="1" ht="27.75">
      <c r="A147" s="324"/>
      <c r="B147" s="324"/>
      <c r="C147" s="325" t="s">
        <v>280</v>
      </c>
      <c r="D147" s="350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>
        <v>1</v>
      </c>
      <c r="Z147" s="351"/>
      <c r="AA147" s="351"/>
      <c r="AB147" s="351"/>
      <c r="AC147" s="351"/>
      <c r="AD147" s="352">
        <v>1</v>
      </c>
    </row>
    <row r="148" spans="1:30" s="23" customFormat="1" ht="27.75">
      <c r="A148" s="324"/>
      <c r="B148" s="326" t="s">
        <v>555</v>
      </c>
      <c r="C148" s="327"/>
      <c r="D148" s="355"/>
      <c r="E148" s="356"/>
      <c r="F148" s="356"/>
      <c r="G148" s="356"/>
      <c r="H148" s="356"/>
      <c r="I148" s="356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6"/>
      <c r="Y148" s="356">
        <v>2</v>
      </c>
      <c r="Z148" s="356"/>
      <c r="AA148" s="356"/>
      <c r="AB148" s="356"/>
      <c r="AC148" s="356"/>
      <c r="AD148" s="357">
        <v>2</v>
      </c>
    </row>
    <row r="149" spans="1:30" s="23" customFormat="1" ht="27.75">
      <c r="A149" s="324"/>
      <c r="B149" s="323" t="s">
        <v>255</v>
      </c>
      <c r="C149" s="323" t="s">
        <v>148</v>
      </c>
      <c r="D149" s="347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8"/>
      <c r="Q149" s="348">
        <v>1</v>
      </c>
      <c r="R149" s="348"/>
      <c r="S149" s="348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9">
        <v>1</v>
      </c>
    </row>
    <row r="150" spans="1:30" s="23" customFormat="1" ht="27.75">
      <c r="A150" s="324"/>
      <c r="B150" s="326" t="s">
        <v>560</v>
      </c>
      <c r="C150" s="327"/>
      <c r="D150" s="355"/>
      <c r="E150" s="356"/>
      <c r="F150" s="356"/>
      <c r="G150" s="356"/>
      <c r="H150" s="356"/>
      <c r="I150" s="356"/>
      <c r="J150" s="356"/>
      <c r="K150" s="356"/>
      <c r="L150" s="356"/>
      <c r="M150" s="356"/>
      <c r="N150" s="356"/>
      <c r="O150" s="356"/>
      <c r="P150" s="356"/>
      <c r="Q150" s="356">
        <v>1</v>
      </c>
      <c r="R150" s="356"/>
      <c r="S150" s="356"/>
      <c r="T150" s="356"/>
      <c r="U150" s="356"/>
      <c r="V150" s="356"/>
      <c r="W150" s="356"/>
      <c r="X150" s="356"/>
      <c r="Y150" s="356"/>
      <c r="Z150" s="356"/>
      <c r="AA150" s="356"/>
      <c r="AB150" s="356"/>
      <c r="AC150" s="356"/>
      <c r="AD150" s="357">
        <v>1</v>
      </c>
    </row>
    <row r="151" spans="1:30" s="23" customFormat="1" ht="27.75">
      <c r="A151" s="324"/>
      <c r="B151" s="323" t="s">
        <v>183</v>
      </c>
      <c r="C151" s="323" t="s">
        <v>386</v>
      </c>
      <c r="D151" s="347"/>
      <c r="E151" s="348"/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>
        <v>1</v>
      </c>
      <c r="S151" s="348"/>
      <c r="T151" s="348"/>
      <c r="U151" s="348"/>
      <c r="V151" s="348"/>
      <c r="W151" s="348"/>
      <c r="X151" s="348"/>
      <c r="Y151" s="348"/>
      <c r="Z151" s="348"/>
      <c r="AA151" s="348"/>
      <c r="AB151" s="348"/>
      <c r="AC151" s="348"/>
      <c r="AD151" s="349">
        <v>1</v>
      </c>
    </row>
    <row r="152" spans="1:30" s="23" customFormat="1" ht="27.75">
      <c r="A152" s="324"/>
      <c r="B152" s="326" t="s">
        <v>559</v>
      </c>
      <c r="C152" s="327"/>
      <c r="D152" s="355"/>
      <c r="E152" s="356"/>
      <c r="F152" s="356"/>
      <c r="G152" s="356"/>
      <c r="H152" s="356"/>
      <c r="I152" s="356"/>
      <c r="J152" s="356"/>
      <c r="K152" s="356"/>
      <c r="L152" s="356"/>
      <c r="M152" s="356"/>
      <c r="N152" s="356"/>
      <c r="O152" s="356"/>
      <c r="P152" s="356"/>
      <c r="Q152" s="356"/>
      <c r="R152" s="356">
        <v>1</v>
      </c>
      <c r="S152" s="356"/>
      <c r="T152" s="356"/>
      <c r="U152" s="356"/>
      <c r="V152" s="356"/>
      <c r="W152" s="356"/>
      <c r="X152" s="356"/>
      <c r="Y152" s="356"/>
      <c r="Z152" s="356"/>
      <c r="AA152" s="356"/>
      <c r="AB152" s="356"/>
      <c r="AC152" s="356"/>
      <c r="AD152" s="357">
        <v>1</v>
      </c>
    </row>
    <row r="153" spans="1:30" s="23" customFormat="1" ht="27.75">
      <c r="A153" s="324"/>
      <c r="B153" s="323" t="s">
        <v>154</v>
      </c>
      <c r="C153" s="323" t="s">
        <v>154</v>
      </c>
      <c r="D153" s="347"/>
      <c r="E153" s="348"/>
      <c r="F153" s="348"/>
      <c r="G153" s="348"/>
      <c r="H153" s="348"/>
      <c r="I153" s="348"/>
      <c r="J153" s="348">
        <v>1</v>
      </c>
      <c r="K153" s="34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8"/>
      <c r="W153" s="348"/>
      <c r="X153" s="348"/>
      <c r="Y153" s="348"/>
      <c r="Z153" s="348"/>
      <c r="AA153" s="348"/>
      <c r="AB153" s="348"/>
      <c r="AC153" s="348"/>
      <c r="AD153" s="349">
        <v>1</v>
      </c>
    </row>
    <row r="154" spans="1:30" s="23" customFormat="1" ht="27.75">
      <c r="A154" s="324"/>
      <c r="B154" s="326" t="s">
        <v>556</v>
      </c>
      <c r="C154" s="327"/>
      <c r="D154" s="355"/>
      <c r="E154" s="356"/>
      <c r="F154" s="356"/>
      <c r="G154" s="356"/>
      <c r="H154" s="356"/>
      <c r="I154" s="356"/>
      <c r="J154" s="356">
        <v>1</v>
      </c>
      <c r="K154" s="356"/>
      <c r="L154" s="356"/>
      <c r="M154" s="356"/>
      <c r="N154" s="356"/>
      <c r="O154" s="356"/>
      <c r="P154" s="356"/>
      <c r="Q154" s="356"/>
      <c r="R154" s="356"/>
      <c r="S154" s="356"/>
      <c r="T154" s="356"/>
      <c r="U154" s="356"/>
      <c r="V154" s="356"/>
      <c r="W154" s="356"/>
      <c r="X154" s="356"/>
      <c r="Y154" s="356"/>
      <c r="Z154" s="356"/>
      <c r="AA154" s="356"/>
      <c r="AB154" s="356"/>
      <c r="AC154" s="356"/>
      <c r="AD154" s="357">
        <v>1</v>
      </c>
    </row>
    <row r="155" spans="1:30" s="23" customFormat="1" ht="27.75">
      <c r="A155" s="358" t="s">
        <v>561</v>
      </c>
      <c r="B155" s="359"/>
      <c r="C155" s="359"/>
      <c r="D155" s="360"/>
      <c r="E155" s="361"/>
      <c r="F155" s="361"/>
      <c r="G155" s="361"/>
      <c r="H155" s="361"/>
      <c r="I155" s="361"/>
      <c r="J155" s="361">
        <v>1</v>
      </c>
      <c r="K155" s="361"/>
      <c r="L155" s="361"/>
      <c r="M155" s="361"/>
      <c r="N155" s="361"/>
      <c r="O155" s="361">
        <v>1</v>
      </c>
      <c r="P155" s="361">
        <v>1</v>
      </c>
      <c r="Q155" s="361">
        <v>4</v>
      </c>
      <c r="R155" s="361">
        <v>1</v>
      </c>
      <c r="S155" s="361">
        <v>1</v>
      </c>
      <c r="T155" s="361"/>
      <c r="U155" s="361"/>
      <c r="V155" s="361"/>
      <c r="W155" s="361">
        <v>3</v>
      </c>
      <c r="X155" s="361"/>
      <c r="Y155" s="361">
        <v>4</v>
      </c>
      <c r="Z155" s="361">
        <v>6</v>
      </c>
      <c r="AA155" s="361">
        <v>7</v>
      </c>
      <c r="AB155" s="361">
        <v>13</v>
      </c>
      <c r="AC155" s="361">
        <v>1</v>
      </c>
      <c r="AD155" s="362">
        <v>43</v>
      </c>
    </row>
    <row r="156" spans="1:30" s="23" customFormat="1" ht="27.75">
      <c r="A156" s="323" t="s">
        <v>35</v>
      </c>
      <c r="B156" s="323" t="s">
        <v>304</v>
      </c>
      <c r="C156" s="323" t="s">
        <v>562</v>
      </c>
      <c r="D156" s="347"/>
      <c r="E156" s="348"/>
      <c r="F156" s="348"/>
      <c r="G156" s="348"/>
      <c r="H156" s="348"/>
      <c r="I156" s="348"/>
      <c r="J156" s="348"/>
      <c r="K156" s="348"/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348">
        <v>1</v>
      </c>
      <c r="AA156" s="348">
        <v>1</v>
      </c>
      <c r="AB156" s="348">
        <v>4</v>
      </c>
      <c r="AC156" s="348"/>
      <c r="AD156" s="349">
        <v>6</v>
      </c>
    </row>
    <row r="157" spans="1:30" s="23" customFormat="1" ht="27.75">
      <c r="A157" s="324"/>
      <c r="B157" s="326" t="s">
        <v>563</v>
      </c>
      <c r="C157" s="327"/>
      <c r="D157" s="355"/>
      <c r="E157" s="356"/>
      <c r="F157" s="356"/>
      <c r="G157" s="356"/>
      <c r="H157" s="356"/>
      <c r="I157" s="356"/>
      <c r="J157" s="356"/>
      <c r="K157" s="356"/>
      <c r="L157" s="356"/>
      <c r="M157" s="356"/>
      <c r="N157" s="356"/>
      <c r="O157" s="356"/>
      <c r="P157" s="356"/>
      <c r="Q157" s="356"/>
      <c r="R157" s="356"/>
      <c r="S157" s="356"/>
      <c r="T157" s="356"/>
      <c r="U157" s="356"/>
      <c r="V157" s="356"/>
      <c r="W157" s="356"/>
      <c r="X157" s="356"/>
      <c r="Y157" s="356"/>
      <c r="Z157" s="356">
        <v>1</v>
      </c>
      <c r="AA157" s="356">
        <v>1</v>
      </c>
      <c r="AB157" s="356">
        <v>4</v>
      </c>
      <c r="AC157" s="356"/>
      <c r="AD157" s="357">
        <v>6</v>
      </c>
    </row>
    <row r="158" spans="1:30" s="23" customFormat="1" ht="27.75">
      <c r="A158" s="324"/>
      <c r="B158" s="323" t="s">
        <v>306</v>
      </c>
      <c r="C158" s="323" t="s">
        <v>493</v>
      </c>
      <c r="D158" s="347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>
        <v>1</v>
      </c>
      <c r="X158" s="348"/>
      <c r="Y158" s="348"/>
      <c r="Z158" s="348"/>
      <c r="AA158" s="348"/>
      <c r="AB158" s="348"/>
      <c r="AC158" s="348"/>
      <c r="AD158" s="349">
        <v>1</v>
      </c>
    </row>
    <row r="159" spans="1:30" s="23" customFormat="1" ht="27.75">
      <c r="A159" s="324"/>
      <c r="B159" s="326" t="s">
        <v>564</v>
      </c>
      <c r="C159" s="327"/>
      <c r="D159" s="355"/>
      <c r="E159" s="356"/>
      <c r="F159" s="356"/>
      <c r="G159" s="356"/>
      <c r="H159" s="356"/>
      <c r="I159" s="356"/>
      <c r="J159" s="356"/>
      <c r="K159" s="356"/>
      <c r="L159" s="356"/>
      <c r="M159" s="356"/>
      <c r="N159" s="356"/>
      <c r="O159" s="356"/>
      <c r="P159" s="356"/>
      <c r="Q159" s="356"/>
      <c r="R159" s="356"/>
      <c r="S159" s="356"/>
      <c r="T159" s="356"/>
      <c r="U159" s="356"/>
      <c r="V159" s="356"/>
      <c r="W159" s="356">
        <v>1</v>
      </c>
      <c r="X159" s="356"/>
      <c r="Y159" s="356"/>
      <c r="Z159" s="356"/>
      <c r="AA159" s="356"/>
      <c r="AB159" s="356"/>
      <c r="AC159" s="356"/>
      <c r="AD159" s="357">
        <v>1</v>
      </c>
    </row>
    <row r="160" spans="1:30" s="23" customFormat="1" ht="27.75">
      <c r="A160" s="358" t="s">
        <v>565</v>
      </c>
      <c r="B160" s="359"/>
      <c r="C160" s="359"/>
      <c r="D160" s="360"/>
      <c r="E160" s="361"/>
      <c r="F160" s="361"/>
      <c r="G160" s="361"/>
      <c r="H160" s="361"/>
      <c r="I160" s="361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>
        <v>1</v>
      </c>
      <c r="X160" s="361"/>
      <c r="Y160" s="361"/>
      <c r="Z160" s="361">
        <v>1</v>
      </c>
      <c r="AA160" s="361">
        <v>1</v>
      </c>
      <c r="AB160" s="361">
        <v>4</v>
      </c>
      <c r="AC160" s="361"/>
      <c r="AD160" s="362">
        <v>7</v>
      </c>
    </row>
    <row r="161" spans="1:30" s="23" customFormat="1" ht="27.75">
      <c r="A161" s="323" t="s">
        <v>21</v>
      </c>
      <c r="B161" s="323" t="s">
        <v>146</v>
      </c>
      <c r="C161" s="323" t="s">
        <v>375</v>
      </c>
      <c r="D161" s="347"/>
      <c r="E161" s="348"/>
      <c r="F161" s="348"/>
      <c r="G161" s="348"/>
      <c r="H161" s="348"/>
      <c r="I161" s="348"/>
      <c r="J161" s="348"/>
      <c r="K161" s="348"/>
      <c r="L161" s="348"/>
      <c r="M161" s="348"/>
      <c r="N161" s="348"/>
      <c r="O161" s="348"/>
      <c r="P161" s="348"/>
      <c r="Q161" s="348">
        <v>1</v>
      </c>
      <c r="R161" s="348"/>
      <c r="S161" s="348"/>
      <c r="T161" s="348"/>
      <c r="U161" s="348"/>
      <c r="V161" s="348"/>
      <c r="W161" s="348"/>
      <c r="X161" s="348"/>
      <c r="Y161" s="348"/>
      <c r="Z161" s="348"/>
      <c r="AA161" s="348"/>
      <c r="AB161" s="348"/>
      <c r="AC161" s="348"/>
      <c r="AD161" s="349">
        <v>1</v>
      </c>
    </row>
    <row r="162" spans="1:30" s="23" customFormat="1" ht="27.75">
      <c r="A162" s="324"/>
      <c r="B162" s="324"/>
      <c r="C162" s="325" t="s">
        <v>379</v>
      </c>
      <c r="D162" s="350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>
        <v>1</v>
      </c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2">
        <v>1</v>
      </c>
    </row>
    <row r="163" spans="1:30" s="23" customFormat="1" ht="27.75">
      <c r="A163" s="324"/>
      <c r="B163" s="324"/>
      <c r="C163" s="325" t="s">
        <v>381</v>
      </c>
      <c r="D163" s="350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>
        <v>1</v>
      </c>
      <c r="AC163" s="351"/>
      <c r="AD163" s="352">
        <v>1</v>
      </c>
    </row>
    <row r="164" spans="1:30" s="23" customFormat="1" ht="27.75">
      <c r="A164" s="324"/>
      <c r="B164" s="324"/>
      <c r="C164" s="325" t="s">
        <v>158</v>
      </c>
      <c r="D164" s="350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>
        <v>1</v>
      </c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2">
        <v>1</v>
      </c>
    </row>
    <row r="165" spans="1:30" s="23" customFormat="1" ht="27.75">
      <c r="A165" s="324"/>
      <c r="B165" s="324"/>
      <c r="C165" s="325" t="s">
        <v>376</v>
      </c>
      <c r="D165" s="350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>
        <v>1</v>
      </c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2">
        <v>1</v>
      </c>
    </row>
    <row r="166" spans="1:30" s="23" customFormat="1" ht="27.75">
      <c r="A166" s="324"/>
      <c r="B166" s="326" t="s">
        <v>566</v>
      </c>
      <c r="C166" s="327"/>
      <c r="D166" s="355"/>
      <c r="E166" s="356"/>
      <c r="F166" s="356"/>
      <c r="G166" s="356"/>
      <c r="H166" s="356"/>
      <c r="I166" s="356"/>
      <c r="J166" s="356"/>
      <c r="K166" s="356"/>
      <c r="L166" s="356"/>
      <c r="M166" s="356"/>
      <c r="N166" s="356"/>
      <c r="O166" s="356"/>
      <c r="P166" s="356"/>
      <c r="Q166" s="356">
        <v>2</v>
      </c>
      <c r="R166" s="356">
        <v>1</v>
      </c>
      <c r="S166" s="356">
        <v>1</v>
      </c>
      <c r="T166" s="356"/>
      <c r="U166" s="356"/>
      <c r="V166" s="356"/>
      <c r="W166" s="356"/>
      <c r="X166" s="356"/>
      <c r="Y166" s="356"/>
      <c r="Z166" s="356"/>
      <c r="AA166" s="356"/>
      <c r="AB166" s="356">
        <v>1</v>
      </c>
      <c r="AC166" s="356"/>
      <c r="AD166" s="357">
        <v>5</v>
      </c>
    </row>
    <row r="167" spans="1:30" s="23" customFormat="1" ht="27.75">
      <c r="A167" s="324"/>
      <c r="B167" s="323" t="s">
        <v>171</v>
      </c>
      <c r="C167" s="323" t="s">
        <v>192</v>
      </c>
      <c r="D167" s="347"/>
      <c r="E167" s="348"/>
      <c r="F167" s="348"/>
      <c r="G167" s="348"/>
      <c r="H167" s="348"/>
      <c r="I167" s="348"/>
      <c r="J167" s="348"/>
      <c r="K167" s="348"/>
      <c r="L167" s="348"/>
      <c r="M167" s="348"/>
      <c r="N167" s="348"/>
      <c r="O167" s="348"/>
      <c r="P167" s="348">
        <v>1</v>
      </c>
      <c r="Q167" s="348"/>
      <c r="R167" s="348"/>
      <c r="S167" s="348"/>
      <c r="T167" s="348"/>
      <c r="U167" s="348"/>
      <c r="V167" s="348"/>
      <c r="W167" s="348"/>
      <c r="X167" s="348"/>
      <c r="Y167" s="348"/>
      <c r="Z167" s="348"/>
      <c r="AA167" s="348"/>
      <c r="AB167" s="348"/>
      <c r="AC167" s="348"/>
      <c r="AD167" s="349">
        <v>1</v>
      </c>
    </row>
    <row r="168" spans="1:30" s="23" customFormat="1" ht="27.75">
      <c r="A168" s="324"/>
      <c r="B168" s="324"/>
      <c r="C168" s="325" t="s">
        <v>396</v>
      </c>
      <c r="D168" s="350"/>
      <c r="E168" s="351"/>
      <c r="F168" s="351"/>
      <c r="G168" s="351"/>
      <c r="H168" s="351"/>
      <c r="I168" s="351"/>
      <c r="J168" s="351"/>
      <c r="K168" s="351"/>
      <c r="L168" s="351"/>
      <c r="M168" s="351"/>
      <c r="N168" s="351"/>
      <c r="O168" s="351"/>
      <c r="P168" s="351"/>
      <c r="Q168" s="351"/>
      <c r="R168" s="351"/>
      <c r="S168" s="351"/>
      <c r="T168" s="351"/>
      <c r="U168" s="351">
        <v>1</v>
      </c>
      <c r="V168" s="351"/>
      <c r="W168" s="351"/>
      <c r="X168" s="351"/>
      <c r="Y168" s="351"/>
      <c r="Z168" s="351"/>
      <c r="AA168" s="351"/>
      <c r="AB168" s="351"/>
      <c r="AC168" s="351"/>
      <c r="AD168" s="352">
        <v>1</v>
      </c>
    </row>
    <row r="169" spans="1:30" s="23" customFormat="1" ht="27.75">
      <c r="A169" s="324"/>
      <c r="B169" s="324"/>
      <c r="C169" s="325" t="s">
        <v>160</v>
      </c>
      <c r="D169" s="350"/>
      <c r="E169" s="351"/>
      <c r="F169" s="351"/>
      <c r="G169" s="351"/>
      <c r="H169" s="351"/>
      <c r="I169" s="351"/>
      <c r="J169" s="351"/>
      <c r="K169" s="351"/>
      <c r="L169" s="351"/>
      <c r="M169" s="351"/>
      <c r="N169" s="351">
        <v>1</v>
      </c>
      <c r="O169" s="351"/>
      <c r="P169" s="351"/>
      <c r="Q169" s="351"/>
      <c r="R169" s="351"/>
      <c r="S169" s="351"/>
      <c r="T169" s="351"/>
      <c r="U169" s="351"/>
      <c r="V169" s="351"/>
      <c r="W169" s="351"/>
      <c r="X169" s="351"/>
      <c r="Y169" s="351"/>
      <c r="Z169" s="351"/>
      <c r="AA169" s="351"/>
      <c r="AB169" s="351"/>
      <c r="AC169" s="351"/>
      <c r="AD169" s="352">
        <v>1</v>
      </c>
    </row>
    <row r="170" spans="1:30" s="23" customFormat="1" ht="27.75">
      <c r="A170" s="324"/>
      <c r="B170" s="326" t="s">
        <v>567</v>
      </c>
      <c r="C170" s="327"/>
      <c r="D170" s="355"/>
      <c r="E170" s="356"/>
      <c r="F170" s="356"/>
      <c r="G170" s="356"/>
      <c r="H170" s="356"/>
      <c r="I170" s="356"/>
      <c r="J170" s="356"/>
      <c r="K170" s="356"/>
      <c r="L170" s="356"/>
      <c r="M170" s="356"/>
      <c r="N170" s="356">
        <v>1</v>
      </c>
      <c r="O170" s="356"/>
      <c r="P170" s="356">
        <v>1</v>
      </c>
      <c r="Q170" s="356"/>
      <c r="R170" s="356"/>
      <c r="S170" s="356"/>
      <c r="T170" s="356"/>
      <c r="U170" s="356">
        <v>1</v>
      </c>
      <c r="V170" s="356"/>
      <c r="W170" s="356"/>
      <c r="X170" s="356"/>
      <c r="Y170" s="356"/>
      <c r="Z170" s="356"/>
      <c r="AA170" s="356"/>
      <c r="AB170" s="356"/>
      <c r="AC170" s="356"/>
      <c r="AD170" s="357">
        <v>3</v>
      </c>
    </row>
    <row r="171" spans="1:30" s="23" customFormat="1" ht="27.75">
      <c r="A171" s="324"/>
      <c r="B171" s="323" t="s">
        <v>170</v>
      </c>
      <c r="C171" s="323" t="s">
        <v>653</v>
      </c>
      <c r="D171" s="347"/>
      <c r="E171" s="348"/>
      <c r="F171" s="348"/>
      <c r="G171" s="348"/>
      <c r="H171" s="348"/>
      <c r="I171" s="348"/>
      <c r="J171" s="348"/>
      <c r="K171" s="348"/>
      <c r="L171" s="348"/>
      <c r="M171" s="348"/>
      <c r="N171" s="348"/>
      <c r="O171" s="348"/>
      <c r="P171" s="348"/>
      <c r="Q171" s="348"/>
      <c r="R171" s="348"/>
      <c r="S171" s="348"/>
      <c r="T171" s="348"/>
      <c r="U171" s="348"/>
      <c r="V171" s="348"/>
      <c r="W171" s="348"/>
      <c r="X171" s="348"/>
      <c r="Y171" s="348"/>
      <c r="Z171" s="348"/>
      <c r="AA171" s="348"/>
      <c r="AB171" s="348">
        <v>1</v>
      </c>
      <c r="AC171" s="348"/>
      <c r="AD171" s="349">
        <v>1</v>
      </c>
    </row>
    <row r="172" spans="1:30" s="23" customFormat="1" ht="27.75">
      <c r="A172" s="324"/>
      <c r="B172" s="324"/>
      <c r="C172" s="325" t="s">
        <v>494</v>
      </c>
      <c r="D172" s="350"/>
      <c r="E172" s="351"/>
      <c r="F172" s="351"/>
      <c r="G172" s="351"/>
      <c r="H172" s="351"/>
      <c r="I172" s="351"/>
      <c r="J172" s="351"/>
      <c r="K172" s="351"/>
      <c r="L172" s="351"/>
      <c r="M172" s="351"/>
      <c r="N172" s="351"/>
      <c r="O172" s="351"/>
      <c r="P172" s="351"/>
      <c r="Q172" s="351"/>
      <c r="R172" s="351"/>
      <c r="S172" s="351"/>
      <c r="T172" s="351"/>
      <c r="U172" s="351"/>
      <c r="V172" s="351"/>
      <c r="W172" s="351"/>
      <c r="X172" s="351">
        <v>1</v>
      </c>
      <c r="Y172" s="351"/>
      <c r="Z172" s="351"/>
      <c r="AA172" s="351"/>
      <c r="AB172" s="351"/>
      <c r="AC172" s="351"/>
      <c r="AD172" s="352">
        <v>1</v>
      </c>
    </row>
    <row r="173" spans="1:30" s="23" customFormat="1" ht="27.75">
      <c r="A173" s="324"/>
      <c r="B173" s="324"/>
      <c r="C173" s="325" t="s">
        <v>654</v>
      </c>
      <c r="D173" s="350"/>
      <c r="E173" s="351"/>
      <c r="F173" s="351"/>
      <c r="G173" s="351"/>
      <c r="H173" s="351"/>
      <c r="I173" s="351"/>
      <c r="J173" s="351"/>
      <c r="K173" s="351"/>
      <c r="L173" s="351"/>
      <c r="M173" s="351"/>
      <c r="N173" s="351"/>
      <c r="O173" s="351"/>
      <c r="P173" s="351"/>
      <c r="Q173" s="351"/>
      <c r="R173" s="351"/>
      <c r="S173" s="351"/>
      <c r="T173" s="351"/>
      <c r="U173" s="351"/>
      <c r="V173" s="351"/>
      <c r="W173" s="351"/>
      <c r="X173" s="351"/>
      <c r="Y173" s="351"/>
      <c r="Z173" s="351"/>
      <c r="AA173" s="351"/>
      <c r="AB173" s="351">
        <v>1</v>
      </c>
      <c r="AC173" s="351"/>
      <c r="AD173" s="352">
        <v>1</v>
      </c>
    </row>
    <row r="174" spans="1:30" s="23" customFormat="1" ht="27.75">
      <c r="A174" s="324"/>
      <c r="B174" s="326" t="s">
        <v>571</v>
      </c>
      <c r="C174" s="327"/>
      <c r="D174" s="355"/>
      <c r="E174" s="356"/>
      <c r="F174" s="356"/>
      <c r="G174" s="356"/>
      <c r="H174" s="356"/>
      <c r="I174" s="356"/>
      <c r="J174" s="356"/>
      <c r="K174" s="356"/>
      <c r="L174" s="356"/>
      <c r="M174" s="356"/>
      <c r="N174" s="356"/>
      <c r="O174" s="356"/>
      <c r="P174" s="356"/>
      <c r="Q174" s="356"/>
      <c r="R174" s="356"/>
      <c r="S174" s="356"/>
      <c r="T174" s="356"/>
      <c r="U174" s="356"/>
      <c r="V174" s="356"/>
      <c r="W174" s="356"/>
      <c r="X174" s="356">
        <v>1</v>
      </c>
      <c r="Y174" s="356"/>
      <c r="Z174" s="356"/>
      <c r="AA174" s="356"/>
      <c r="AB174" s="356">
        <v>2</v>
      </c>
      <c r="AC174" s="356"/>
      <c r="AD174" s="357">
        <v>3</v>
      </c>
    </row>
    <row r="175" spans="1:30" s="23" customFormat="1" ht="27.75">
      <c r="A175" s="324"/>
      <c r="B175" s="323" t="s">
        <v>204</v>
      </c>
      <c r="C175" s="323" t="s">
        <v>332</v>
      </c>
      <c r="D175" s="347"/>
      <c r="E175" s="348"/>
      <c r="F175" s="348"/>
      <c r="G175" s="348"/>
      <c r="H175" s="348"/>
      <c r="I175" s="348"/>
      <c r="J175" s="348"/>
      <c r="K175" s="348"/>
      <c r="L175" s="348"/>
      <c r="M175" s="348"/>
      <c r="N175" s="348"/>
      <c r="O175" s="348"/>
      <c r="P175" s="348"/>
      <c r="Q175" s="348"/>
      <c r="R175" s="348"/>
      <c r="S175" s="348"/>
      <c r="T175" s="348"/>
      <c r="U175" s="348"/>
      <c r="V175" s="348"/>
      <c r="W175" s="348"/>
      <c r="X175" s="348"/>
      <c r="Y175" s="348"/>
      <c r="Z175" s="348"/>
      <c r="AA175" s="348">
        <v>1</v>
      </c>
      <c r="AB175" s="348"/>
      <c r="AC175" s="348"/>
      <c r="AD175" s="349">
        <v>1</v>
      </c>
    </row>
    <row r="176" spans="1:30" s="23" customFormat="1" ht="27.75">
      <c r="A176" s="324"/>
      <c r="B176" s="324"/>
      <c r="C176" s="325" t="s">
        <v>264</v>
      </c>
      <c r="D176" s="350"/>
      <c r="E176" s="351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>
        <v>1</v>
      </c>
      <c r="X176" s="351"/>
      <c r="Y176" s="351"/>
      <c r="Z176" s="351"/>
      <c r="AA176" s="351"/>
      <c r="AB176" s="351"/>
      <c r="AC176" s="351"/>
      <c r="AD176" s="352">
        <v>1</v>
      </c>
    </row>
    <row r="177" spans="1:30" s="23" customFormat="1" ht="27.75">
      <c r="A177" s="324"/>
      <c r="B177" s="326" t="s">
        <v>570</v>
      </c>
      <c r="C177" s="327"/>
      <c r="D177" s="355"/>
      <c r="E177" s="356"/>
      <c r="F177" s="356"/>
      <c r="G177" s="356"/>
      <c r="H177" s="356"/>
      <c r="I177" s="356"/>
      <c r="J177" s="356"/>
      <c r="K177" s="356"/>
      <c r="L177" s="356"/>
      <c r="M177" s="356"/>
      <c r="N177" s="356"/>
      <c r="O177" s="356"/>
      <c r="P177" s="356"/>
      <c r="Q177" s="356"/>
      <c r="R177" s="356"/>
      <c r="S177" s="356"/>
      <c r="T177" s="356"/>
      <c r="U177" s="356"/>
      <c r="V177" s="356"/>
      <c r="W177" s="356">
        <v>1</v>
      </c>
      <c r="X177" s="356"/>
      <c r="Y177" s="356"/>
      <c r="Z177" s="356"/>
      <c r="AA177" s="356">
        <v>1</v>
      </c>
      <c r="AB177" s="356"/>
      <c r="AC177" s="356"/>
      <c r="AD177" s="357">
        <v>2</v>
      </c>
    </row>
    <row r="178" spans="1:30" s="23" customFormat="1" ht="27.75">
      <c r="A178" s="324"/>
      <c r="B178" s="323" t="s">
        <v>207</v>
      </c>
      <c r="C178" s="323" t="s">
        <v>190</v>
      </c>
      <c r="D178" s="347"/>
      <c r="E178" s="348"/>
      <c r="F178" s="348"/>
      <c r="G178" s="348"/>
      <c r="H178" s="348"/>
      <c r="I178" s="348"/>
      <c r="J178" s="348"/>
      <c r="K178" s="348"/>
      <c r="L178" s="348"/>
      <c r="M178" s="348"/>
      <c r="N178" s="348"/>
      <c r="O178" s="348"/>
      <c r="P178" s="348"/>
      <c r="Q178" s="348"/>
      <c r="R178" s="348">
        <v>1</v>
      </c>
      <c r="S178" s="348"/>
      <c r="T178" s="348"/>
      <c r="U178" s="348"/>
      <c r="V178" s="348"/>
      <c r="W178" s="348"/>
      <c r="X178" s="348"/>
      <c r="Y178" s="348"/>
      <c r="Z178" s="348"/>
      <c r="AA178" s="348"/>
      <c r="AB178" s="348"/>
      <c r="AC178" s="348"/>
      <c r="AD178" s="349">
        <v>1</v>
      </c>
    </row>
    <row r="179" spans="1:30" s="23" customFormat="1" ht="27.75">
      <c r="A179" s="324"/>
      <c r="B179" s="324"/>
      <c r="C179" s="325" t="s">
        <v>397</v>
      </c>
      <c r="D179" s="350"/>
      <c r="E179" s="351"/>
      <c r="F179" s="351"/>
      <c r="G179" s="351"/>
      <c r="H179" s="351"/>
      <c r="I179" s="351"/>
      <c r="J179" s="351"/>
      <c r="K179" s="351"/>
      <c r="L179" s="351"/>
      <c r="M179" s="351"/>
      <c r="N179" s="351"/>
      <c r="O179" s="351"/>
      <c r="P179" s="351"/>
      <c r="Q179" s="351"/>
      <c r="R179" s="351"/>
      <c r="S179" s="351">
        <v>1</v>
      </c>
      <c r="T179" s="351"/>
      <c r="U179" s="351"/>
      <c r="V179" s="351"/>
      <c r="W179" s="351"/>
      <c r="X179" s="351"/>
      <c r="Y179" s="351"/>
      <c r="Z179" s="351"/>
      <c r="AA179" s="351"/>
      <c r="AB179" s="351"/>
      <c r="AC179" s="351"/>
      <c r="AD179" s="352">
        <v>1</v>
      </c>
    </row>
    <row r="180" spans="1:30" s="23" customFormat="1" ht="27.75">
      <c r="A180" s="324"/>
      <c r="B180" s="326" t="s">
        <v>568</v>
      </c>
      <c r="C180" s="327"/>
      <c r="D180" s="355"/>
      <c r="E180" s="356"/>
      <c r="F180" s="356"/>
      <c r="G180" s="356"/>
      <c r="H180" s="356"/>
      <c r="I180" s="356"/>
      <c r="J180" s="356"/>
      <c r="K180" s="356"/>
      <c r="L180" s="356"/>
      <c r="M180" s="356"/>
      <c r="N180" s="356"/>
      <c r="O180" s="356"/>
      <c r="P180" s="356"/>
      <c r="Q180" s="356"/>
      <c r="R180" s="356">
        <v>1</v>
      </c>
      <c r="S180" s="356">
        <v>1</v>
      </c>
      <c r="T180" s="356"/>
      <c r="U180" s="356"/>
      <c r="V180" s="356"/>
      <c r="W180" s="356"/>
      <c r="X180" s="356"/>
      <c r="Y180" s="356"/>
      <c r="Z180" s="356"/>
      <c r="AA180" s="356"/>
      <c r="AB180" s="356"/>
      <c r="AC180" s="356"/>
      <c r="AD180" s="357">
        <v>2</v>
      </c>
    </row>
    <row r="181" spans="1:30" s="23" customFormat="1" ht="27.75">
      <c r="A181" s="324"/>
      <c r="B181" s="323" t="s">
        <v>168</v>
      </c>
      <c r="C181" s="323" t="s">
        <v>168</v>
      </c>
      <c r="D181" s="347"/>
      <c r="E181" s="348"/>
      <c r="F181" s="348"/>
      <c r="G181" s="348"/>
      <c r="H181" s="348"/>
      <c r="I181" s="348"/>
      <c r="J181" s="348"/>
      <c r="K181" s="348"/>
      <c r="L181" s="348"/>
      <c r="M181" s="348"/>
      <c r="N181" s="348"/>
      <c r="O181" s="348"/>
      <c r="P181" s="348"/>
      <c r="Q181" s="348"/>
      <c r="R181" s="348"/>
      <c r="S181" s="348"/>
      <c r="T181" s="348"/>
      <c r="U181" s="348"/>
      <c r="V181" s="348"/>
      <c r="W181" s="348"/>
      <c r="X181" s="348"/>
      <c r="Y181" s="348"/>
      <c r="Z181" s="348"/>
      <c r="AA181" s="348">
        <v>1</v>
      </c>
      <c r="AB181" s="348"/>
      <c r="AC181" s="348"/>
      <c r="AD181" s="349">
        <v>1</v>
      </c>
    </row>
    <row r="182" spans="1:30" s="23" customFormat="1" ht="27.75">
      <c r="A182" s="324"/>
      <c r="B182" s="326" t="s">
        <v>655</v>
      </c>
      <c r="C182" s="327"/>
      <c r="D182" s="355"/>
      <c r="E182" s="356"/>
      <c r="F182" s="356"/>
      <c r="G182" s="356"/>
      <c r="H182" s="356"/>
      <c r="I182" s="356"/>
      <c r="J182" s="356"/>
      <c r="K182" s="356"/>
      <c r="L182" s="356"/>
      <c r="M182" s="356"/>
      <c r="N182" s="356"/>
      <c r="O182" s="356"/>
      <c r="P182" s="356"/>
      <c r="Q182" s="356"/>
      <c r="R182" s="356"/>
      <c r="S182" s="356"/>
      <c r="T182" s="356"/>
      <c r="U182" s="356"/>
      <c r="V182" s="356"/>
      <c r="W182" s="356"/>
      <c r="X182" s="356"/>
      <c r="Y182" s="356"/>
      <c r="Z182" s="356"/>
      <c r="AA182" s="356">
        <v>1</v>
      </c>
      <c r="AB182" s="356"/>
      <c r="AC182" s="356"/>
      <c r="AD182" s="357">
        <v>1</v>
      </c>
    </row>
    <row r="183" spans="1:30" s="23" customFormat="1" ht="27.75">
      <c r="A183" s="324"/>
      <c r="B183" s="323" t="s">
        <v>206</v>
      </c>
      <c r="C183" s="323" t="s">
        <v>206</v>
      </c>
      <c r="D183" s="347"/>
      <c r="E183" s="348"/>
      <c r="F183" s="348"/>
      <c r="G183" s="348">
        <v>1</v>
      </c>
      <c r="H183" s="348"/>
      <c r="I183" s="348"/>
      <c r="J183" s="348"/>
      <c r="K183" s="348"/>
      <c r="L183" s="348"/>
      <c r="M183" s="348"/>
      <c r="N183" s="348"/>
      <c r="O183" s="348"/>
      <c r="P183" s="348"/>
      <c r="Q183" s="348"/>
      <c r="R183" s="348"/>
      <c r="S183" s="348"/>
      <c r="T183" s="348"/>
      <c r="U183" s="348"/>
      <c r="V183" s="348"/>
      <c r="W183" s="348"/>
      <c r="X183" s="348"/>
      <c r="Y183" s="348"/>
      <c r="Z183" s="348"/>
      <c r="AA183" s="348"/>
      <c r="AB183" s="348"/>
      <c r="AC183" s="348"/>
      <c r="AD183" s="349">
        <v>1</v>
      </c>
    </row>
    <row r="184" spans="1:30" s="23" customFormat="1" ht="27.75">
      <c r="A184" s="324"/>
      <c r="B184" s="326" t="s">
        <v>569</v>
      </c>
      <c r="C184" s="327"/>
      <c r="D184" s="355"/>
      <c r="E184" s="356"/>
      <c r="F184" s="356"/>
      <c r="G184" s="356">
        <v>1</v>
      </c>
      <c r="H184" s="356"/>
      <c r="I184" s="356"/>
      <c r="J184" s="356"/>
      <c r="K184" s="356"/>
      <c r="L184" s="356"/>
      <c r="M184" s="356"/>
      <c r="N184" s="356"/>
      <c r="O184" s="356"/>
      <c r="P184" s="356"/>
      <c r="Q184" s="356"/>
      <c r="R184" s="356"/>
      <c r="S184" s="356"/>
      <c r="T184" s="356"/>
      <c r="U184" s="356"/>
      <c r="V184" s="356"/>
      <c r="W184" s="356"/>
      <c r="X184" s="356"/>
      <c r="Y184" s="356"/>
      <c r="Z184" s="356"/>
      <c r="AA184" s="356"/>
      <c r="AB184" s="356"/>
      <c r="AC184" s="356"/>
      <c r="AD184" s="357">
        <v>1</v>
      </c>
    </row>
    <row r="185" spans="1:30" s="23" customFormat="1" ht="27.75">
      <c r="A185" s="324"/>
      <c r="B185" s="323" t="s">
        <v>155</v>
      </c>
      <c r="C185" s="323" t="s">
        <v>572</v>
      </c>
      <c r="D185" s="347"/>
      <c r="E185" s="348"/>
      <c r="F185" s="348"/>
      <c r="G185" s="348"/>
      <c r="H185" s="348"/>
      <c r="I185" s="348"/>
      <c r="J185" s="348"/>
      <c r="K185" s="348"/>
      <c r="L185" s="348"/>
      <c r="M185" s="348"/>
      <c r="N185" s="348"/>
      <c r="O185" s="348"/>
      <c r="P185" s="348"/>
      <c r="Q185" s="348"/>
      <c r="R185" s="348"/>
      <c r="S185" s="348"/>
      <c r="T185" s="348"/>
      <c r="U185" s="348"/>
      <c r="V185" s="348"/>
      <c r="W185" s="348"/>
      <c r="X185" s="348"/>
      <c r="Y185" s="348"/>
      <c r="Z185" s="348">
        <v>1</v>
      </c>
      <c r="AA185" s="348"/>
      <c r="AB185" s="348"/>
      <c r="AC185" s="348"/>
      <c r="AD185" s="349">
        <v>1</v>
      </c>
    </row>
    <row r="186" spans="1:30" s="23" customFormat="1" ht="27.75">
      <c r="A186" s="324"/>
      <c r="B186" s="326" t="s">
        <v>573</v>
      </c>
      <c r="C186" s="327"/>
      <c r="D186" s="355"/>
      <c r="E186" s="356"/>
      <c r="F186" s="356"/>
      <c r="G186" s="356"/>
      <c r="H186" s="356"/>
      <c r="I186" s="356"/>
      <c r="J186" s="356"/>
      <c r="K186" s="356"/>
      <c r="L186" s="356"/>
      <c r="M186" s="356"/>
      <c r="N186" s="356"/>
      <c r="O186" s="356"/>
      <c r="P186" s="356"/>
      <c r="Q186" s="356"/>
      <c r="R186" s="356"/>
      <c r="S186" s="356"/>
      <c r="T186" s="356"/>
      <c r="U186" s="356"/>
      <c r="V186" s="356"/>
      <c r="W186" s="356"/>
      <c r="X186" s="356"/>
      <c r="Y186" s="356"/>
      <c r="Z186" s="356">
        <v>1</v>
      </c>
      <c r="AA186" s="356"/>
      <c r="AB186" s="356"/>
      <c r="AC186" s="356"/>
      <c r="AD186" s="357">
        <v>1</v>
      </c>
    </row>
    <row r="187" spans="1:30" s="23" customFormat="1" ht="27.75">
      <c r="A187" s="358" t="s">
        <v>574</v>
      </c>
      <c r="B187" s="359"/>
      <c r="C187" s="359"/>
      <c r="D187" s="360"/>
      <c r="E187" s="361"/>
      <c r="F187" s="361"/>
      <c r="G187" s="361">
        <v>1</v>
      </c>
      <c r="H187" s="361"/>
      <c r="I187" s="361"/>
      <c r="J187" s="361"/>
      <c r="K187" s="361"/>
      <c r="L187" s="361"/>
      <c r="M187" s="361"/>
      <c r="N187" s="361">
        <v>1</v>
      </c>
      <c r="O187" s="361"/>
      <c r="P187" s="361">
        <v>1</v>
      </c>
      <c r="Q187" s="361">
        <v>2</v>
      </c>
      <c r="R187" s="361">
        <v>2</v>
      </c>
      <c r="S187" s="361">
        <v>2</v>
      </c>
      <c r="T187" s="361"/>
      <c r="U187" s="361">
        <v>1</v>
      </c>
      <c r="V187" s="361"/>
      <c r="W187" s="361">
        <v>1</v>
      </c>
      <c r="X187" s="361">
        <v>1</v>
      </c>
      <c r="Y187" s="361"/>
      <c r="Z187" s="361">
        <v>1</v>
      </c>
      <c r="AA187" s="361">
        <v>2</v>
      </c>
      <c r="AB187" s="361">
        <v>3</v>
      </c>
      <c r="AC187" s="361"/>
      <c r="AD187" s="362">
        <v>18</v>
      </c>
    </row>
    <row r="188" spans="1:30" s="23" customFormat="1" ht="27.75">
      <c r="A188" s="323" t="s">
        <v>33</v>
      </c>
      <c r="B188" s="323" t="s">
        <v>295</v>
      </c>
      <c r="C188" s="323" t="s">
        <v>575</v>
      </c>
      <c r="D188" s="347"/>
      <c r="E188" s="348"/>
      <c r="F188" s="348"/>
      <c r="G188" s="348"/>
      <c r="H188" s="348"/>
      <c r="I188" s="348"/>
      <c r="J188" s="348"/>
      <c r="K188" s="348"/>
      <c r="L188" s="348"/>
      <c r="M188" s="348"/>
      <c r="N188" s="348"/>
      <c r="O188" s="348"/>
      <c r="P188" s="348"/>
      <c r="Q188" s="348"/>
      <c r="R188" s="348"/>
      <c r="S188" s="348"/>
      <c r="T188" s="348"/>
      <c r="U188" s="348"/>
      <c r="V188" s="348"/>
      <c r="W188" s="348"/>
      <c r="X188" s="348"/>
      <c r="Y188" s="348"/>
      <c r="Z188" s="348">
        <v>1</v>
      </c>
      <c r="AA188" s="348"/>
      <c r="AB188" s="348"/>
      <c r="AC188" s="348"/>
      <c r="AD188" s="349">
        <v>1</v>
      </c>
    </row>
    <row r="189" spans="1:30" s="23" customFormat="1" ht="27.75">
      <c r="A189" s="324"/>
      <c r="B189" s="326" t="s">
        <v>576</v>
      </c>
      <c r="C189" s="327"/>
      <c r="D189" s="355"/>
      <c r="E189" s="356"/>
      <c r="F189" s="356"/>
      <c r="G189" s="356"/>
      <c r="H189" s="356"/>
      <c r="I189" s="356"/>
      <c r="J189" s="356"/>
      <c r="K189" s="356"/>
      <c r="L189" s="356"/>
      <c r="M189" s="356"/>
      <c r="N189" s="356"/>
      <c r="O189" s="356"/>
      <c r="P189" s="356"/>
      <c r="Q189" s="356"/>
      <c r="R189" s="356"/>
      <c r="S189" s="356"/>
      <c r="T189" s="356"/>
      <c r="U189" s="356"/>
      <c r="V189" s="356"/>
      <c r="W189" s="356"/>
      <c r="X189" s="356"/>
      <c r="Y189" s="356"/>
      <c r="Z189" s="356">
        <v>1</v>
      </c>
      <c r="AA189" s="356"/>
      <c r="AB189" s="356"/>
      <c r="AC189" s="356"/>
      <c r="AD189" s="357">
        <v>1</v>
      </c>
    </row>
    <row r="190" spans="1:30" s="23" customFormat="1" ht="27.75">
      <c r="A190" s="358" t="s">
        <v>577</v>
      </c>
      <c r="B190" s="359"/>
      <c r="C190" s="359"/>
      <c r="D190" s="360"/>
      <c r="E190" s="361"/>
      <c r="F190" s="361"/>
      <c r="G190" s="361"/>
      <c r="H190" s="361"/>
      <c r="I190" s="361"/>
      <c r="J190" s="361"/>
      <c r="K190" s="361"/>
      <c r="L190" s="361"/>
      <c r="M190" s="361"/>
      <c r="N190" s="361"/>
      <c r="O190" s="361"/>
      <c r="P190" s="361"/>
      <c r="Q190" s="361"/>
      <c r="R190" s="361"/>
      <c r="S190" s="361"/>
      <c r="T190" s="361"/>
      <c r="U190" s="361"/>
      <c r="V190" s="361"/>
      <c r="W190" s="361"/>
      <c r="X190" s="361"/>
      <c r="Y190" s="361"/>
      <c r="Z190" s="361">
        <v>1</v>
      </c>
      <c r="AA190" s="361"/>
      <c r="AB190" s="361"/>
      <c r="AC190" s="361"/>
      <c r="AD190" s="362">
        <v>1</v>
      </c>
    </row>
    <row r="191" spans="1:30" s="23" customFormat="1" ht="27.75">
      <c r="A191" s="323" t="s">
        <v>59</v>
      </c>
      <c r="B191" s="323" t="s">
        <v>179</v>
      </c>
      <c r="C191" s="323" t="s">
        <v>362</v>
      </c>
      <c r="D191" s="347"/>
      <c r="E191" s="348"/>
      <c r="F191" s="348"/>
      <c r="G191" s="348"/>
      <c r="H191" s="348"/>
      <c r="I191" s="348"/>
      <c r="J191" s="348"/>
      <c r="K191" s="348"/>
      <c r="L191" s="348"/>
      <c r="M191" s="348">
        <v>1</v>
      </c>
      <c r="N191" s="348"/>
      <c r="O191" s="348"/>
      <c r="P191" s="348"/>
      <c r="Q191" s="348"/>
      <c r="R191" s="348"/>
      <c r="S191" s="348"/>
      <c r="T191" s="348"/>
      <c r="U191" s="348"/>
      <c r="V191" s="348"/>
      <c r="W191" s="348"/>
      <c r="X191" s="348"/>
      <c r="Y191" s="348"/>
      <c r="Z191" s="348"/>
      <c r="AA191" s="348"/>
      <c r="AB191" s="348"/>
      <c r="AC191" s="348"/>
      <c r="AD191" s="349">
        <v>1</v>
      </c>
    </row>
    <row r="192" spans="1:30" s="23" customFormat="1" ht="27.75">
      <c r="A192" s="324"/>
      <c r="B192" s="324"/>
      <c r="C192" s="325" t="s">
        <v>578</v>
      </c>
      <c r="D192" s="350"/>
      <c r="E192" s="351"/>
      <c r="F192" s="351"/>
      <c r="G192" s="351"/>
      <c r="H192" s="351"/>
      <c r="I192" s="351"/>
      <c r="J192" s="351"/>
      <c r="K192" s="351"/>
      <c r="L192" s="351"/>
      <c r="M192" s="351"/>
      <c r="N192" s="351"/>
      <c r="O192" s="351"/>
      <c r="P192" s="351"/>
      <c r="Q192" s="351"/>
      <c r="R192" s="351"/>
      <c r="S192" s="351"/>
      <c r="T192" s="351"/>
      <c r="U192" s="351"/>
      <c r="V192" s="351"/>
      <c r="W192" s="351"/>
      <c r="X192" s="351">
        <v>1</v>
      </c>
      <c r="Y192" s="351"/>
      <c r="Z192" s="351"/>
      <c r="AA192" s="351"/>
      <c r="AB192" s="351"/>
      <c r="AC192" s="351"/>
      <c r="AD192" s="352">
        <v>1</v>
      </c>
    </row>
    <row r="193" spans="1:30" s="23" customFormat="1" ht="27.75">
      <c r="A193" s="324"/>
      <c r="B193" s="326" t="s">
        <v>579</v>
      </c>
      <c r="C193" s="327"/>
      <c r="D193" s="355"/>
      <c r="E193" s="356"/>
      <c r="F193" s="356"/>
      <c r="G193" s="356"/>
      <c r="H193" s="356"/>
      <c r="I193" s="356"/>
      <c r="J193" s="356"/>
      <c r="K193" s="356"/>
      <c r="L193" s="356"/>
      <c r="M193" s="356">
        <v>1</v>
      </c>
      <c r="N193" s="356"/>
      <c r="O193" s="356"/>
      <c r="P193" s="356"/>
      <c r="Q193" s="356"/>
      <c r="R193" s="356"/>
      <c r="S193" s="356"/>
      <c r="T193" s="356"/>
      <c r="U193" s="356"/>
      <c r="V193" s="356"/>
      <c r="W193" s="356"/>
      <c r="X193" s="356">
        <v>1</v>
      </c>
      <c r="Y193" s="356"/>
      <c r="Z193" s="356"/>
      <c r="AA193" s="356"/>
      <c r="AB193" s="356"/>
      <c r="AC193" s="356"/>
      <c r="AD193" s="357">
        <v>2</v>
      </c>
    </row>
    <row r="194" spans="1:30" s="23" customFormat="1" ht="27.75">
      <c r="A194" s="324"/>
      <c r="B194" s="323" t="s">
        <v>59</v>
      </c>
      <c r="C194" s="323" t="s">
        <v>361</v>
      </c>
      <c r="D194" s="347"/>
      <c r="E194" s="348"/>
      <c r="F194" s="348"/>
      <c r="G194" s="348"/>
      <c r="H194" s="348"/>
      <c r="I194" s="348"/>
      <c r="J194" s="348"/>
      <c r="K194" s="348"/>
      <c r="L194" s="348"/>
      <c r="M194" s="348">
        <v>1</v>
      </c>
      <c r="N194" s="348"/>
      <c r="O194" s="348"/>
      <c r="P194" s="348"/>
      <c r="Q194" s="348"/>
      <c r="R194" s="348"/>
      <c r="S194" s="348"/>
      <c r="T194" s="348"/>
      <c r="U194" s="348"/>
      <c r="V194" s="348"/>
      <c r="W194" s="348"/>
      <c r="X194" s="348"/>
      <c r="Y194" s="348"/>
      <c r="Z194" s="348"/>
      <c r="AA194" s="348"/>
      <c r="AB194" s="348"/>
      <c r="AC194" s="348"/>
      <c r="AD194" s="349">
        <v>1</v>
      </c>
    </row>
    <row r="195" spans="1:30" s="23" customFormat="1" ht="27.75">
      <c r="A195" s="324"/>
      <c r="B195" s="326" t="s">
        <v>580</v>
      </c>
      <c r="C195" s="327"/>
      <c r="D195" s="355"/>
      <c r="E195" s="356"/>
      <c r="F195" s="356"/>
      <c r="G195" s="356"/>
      <c r="H195" s="356"/>
      <c r="I195" s="356"/>
      <c r="J195" s="356"/>
      <c r="K195" s="356"/>
      <c r="L195" s="356"/>
      <c r="M195" s="356">
        <v>1</v>
      </c>
      <c r="N195" s="356"/>
      <c r="O195" s="356"/>
      <c r="P195" s="356"/>
      <c r="Q195" s="356"/>
      <c r="R195" s="356"/>
      <c r="S195" s="356"/>
      <c r="T195" s="356"/>
      <c r="U195" s="356"/>
      <c r="V195" s="356"/>
      <c r="W195" s="356"/>
      <c r="X195" s="356"/>
      <c r="Y195" s="356"/>
      <c r="Z195" s="356"/>
      <c r="AA195" s="356"/>
      <c r="AB195" s="356"/>
      <c r="AC195" s="356"/>
      <c r="AD195" s="357">
        <v>1</v>
      </c>
    </row>
    <row r="196" spans="1:30" s="23" customFormat="1" ht="27.75">
      <c r="A196" s="358" t="s">
        <v>580</v>
      </c>
      <c r="B196" s="359"/>
      <c r="C196" s="359"/>
      <c r="D196" s="360"/>
      <c r="E196" s="361"/>
      <c r="F196" s="361"/>
      <c r="G196" s="361"/>
      <c r="H196" s="361"/>
      <c r="I196" s="361"/>
      <c r="J196" s="361"/>
      <c r="K196" s="361"/>
      <c r="L196" s="361"/>
      <c r="M196" s="361">
        <v>2</v>
      </c>
      <c r="N196" s="361"/>
      <c r="O196" s="361"/>
      <c r="P196" s="361"/>
      <c r="Q196" s="361"/>
      <c r="R196" s="361"/>
      <c r="S196" s="361"/>
      <c r="T196" s="361"/>
      <c r="U196" s="361"/>
      <c r="V196" s="361"/>
      <c r="W196" s="361"/>
      <c r="X196" s="361">
        <v>1</v>
      </c>
      <c r="Y196" s="361"/>
      <c r="Z196" s="361"/>
      <c r="AA196" s="361"/>
      <c r="AB196" s="361"/>
      <c r="AC196" s="361"/>
      <c r="AD196" s="362">
        <v>3</v>
      </c>
    </row>
    <row r="197" spans="1:30" s="23" customFormat="1" ht="27.75">
      <c r="A197" s="323" t="s">
        <v>29</v>
      </c>
      <c r="B197" s="323" t="s">
        <v>181</v>
      </c>
      <c r="C197" s="323" t="s">
        <v>368</v>
      </c>
      <c r="D197" s="347"/>
      <c r="E197" s="348"/>
      <c r="F197" s="348"/>
      <c r="G197" s="348"/>
      <c r="H197" s="348"/>
      <c r="I197" s="348"/>
      <c r="J197" s="348"/>
      <c r="K197" s="348"/>
      <c r="L197" s="348"/>
      <c r="M197" s="348"/>
      <c r="N197" s="348"/>
      <c r="O197" s="348"/>
      <c r="P197" s="348">
        <v>1</v>
      </c>
      <c r="Q197" s="348"/>
      <c r="R197" s="348"/>
      <c r="S197" s="348"/>
      <c r="T197" s="348"/>
      <c r="U197" s="348"/>
      <c r="V197" s="348"/>
      <c r="W197" s="348"/>
      <c r="X197" s="348"/>
      <c r="Y197" s="348"/>
      <c r="Z197" s="348"/>
      <c r="AA197" s="348"/>
      <c r="AB197" s="348"/>
      <c r="AC197" s="348"/>
      <c r="AD197" s="349">
        <v>1</v>
      </c>
    </row>
    <row r="198" spans="1:30" s="23" customFormat="1" ht="27.75">
      <c r="A198" s="324"/>
      <c r="B198" s="326" t="s">
        <v>584</v>
      </c>
      <c r="C198" s="327"/>
      <c r="D198" s="355"/>
      <c r="E198" s="356"/>
      <c r="F198" s="356"/>
      <c r="G198" s="356"/>
      <c r="H198" s="356"/>
      <c r="I198" s="356"/>
      <c r="J198" s="356"/>
      <c r="K198" s="356"/>
      <c r="L198" s="356"/>
      <c r="M198" s="356"/>
      <c r="N198" s="356"/>
      <c r="O198" s="356"/>
      <c r="P198" s="356">
        <v>1</v>
      </c>
      <c r="Q198" s="356"/>
      <c r="R198" s="356"/>
      <c r="S198" s="356"/>
      <c r="T198" s="356"/>
      <c r="U198" s="356"/>
      <c r="V198" s="356"/>
      <c r="W198" s="356"/>
      <c r="X198" s="356"/>
      <c r="Y198" s="356"/>
      <c r="Z198" s="356"/>
      <c r="AA198" s="356"/>
      <c r="AB198" s="356"/>
      <c r="AC198" s="356"/>
      <c r="AD198" s="357">
        <v>1</v>
      </c>
    </row>
    <row r="199" spans="1:30" s="23" customFormat="1" ht="27.75">
      <c r="A199" s="324"/>
      <c r="B199" s="323" t="s">
        <v>289</v>
      </c>
      <c r="C199" s="323" t="s">
        <v>387</v>
      </c>
      <c r="D199" s="347"/>
      <c r="E199" s="348"/>
      <c r="F199" s="348">
        <v>1</v>
      </c>
      <c r="G199" s="348"/>
      <c r="H199" s="348"/>
      <c r="I199" s="348"/>
      <c r="J199" s="348"/>
      <c r="K199" s="348"/>
      <c r="L199" s="348"/>
      <c r="M199" s="348"/>
      <c r="N199" s="348"/>
      <c r="O199" s="348"/>
      <c r="P199" s="348"/>
      <c r="Q199" s="348"/>
      <c r="R199" s="348"/>
      <c r="S199" s="348"/>
      <c r="T199" s="348"/>
      <c r="U199" s="348"/>
      <c r="V199" s="348"/>
      <c r="W199" s="348"/>
      <c r="X199" s="348"/>
      <c r="Y199" s="348"/>
      <c r="Z199" s="348"/>
      <c r="AA199" s="348"/>
      <c r="AB199" s="348"/>
      <c r="AC199" s="348"/>
      <c r="AD199" s="349">
        <v>1</v>
      </c>
    </row>
    <row r="200" spans="1:30" s="23" customFormat="1" ht="27.75">
      <c r="A200" s="324"/>
      <c r="B200" s="326" t="s">
        <v>581</v>
      </c>
      <c r="C200" s="327"/>
      <c r="D200" s="355"/>
      <c r="E200" s="356"/>
      <c r="F200" s="356">
        <v>1</v>
      </c>
      <c r="G200" s="356"/>
      <c r="H200" s="356"/>
      <c r="I200" s="356"/>
      <c r="J200" s="356"/>
      <c r="K200" s="356"/>
      <c r="L200" s="356"/>
      <c r="M200" s="356"/>
      <c r="N200" s="356"/>
      <c r="O200" s="356"/>
      <c r="P200" s="356"/>
      <c r="Q200" s="356"/>
      <c r="R200" s="356"/>
      <c r="S200" s="356"/>
      <c r="T200" s="356"/>
      <c r="U200" s="356"/>
      <c r="V200" s="356"/>
      <c r="W200" s="356"/>
      <c r="X200" s="356"/>
      <c r="Y200" s="356"/>
      <c r="Z200" s="356"/>
      <c r="AA200" s="356"/>
      <c r="AB200" s="356"/>
      <c r="AC200" s="356"/>
      <c r="AD200" s="357">
        <v>1</v>
      </c>
    </row>
    <row r="201" spans="1:30" s="23" customFormat="1" ht="27.75">
      <c r="A201" s="324"/>
      <c r="B201" s="323" t="s">
        <v>292</v>
      </c>
      <c r="C201" s="323" t="s">
        <v>380</v>
      </c>
      <c r="D201" s="347"/>
      <c r="E201" s="348"/>
      <c r="F201" s="348"/>
      <c r="G201" s="348"/>
      <c r="H201" s="348"/>
      <c r="I201" s="348"/>
      <c r="J201" s="348"/>
      <c r="K201" s="348"/>
      <c r="L201" s="348"/>
      <c r="M201" s="348"/>
      <c r="N201" s="348"/>
      <c r="O201" s="348"/>
      <c r="P201" s="348"/>
      <c r="Q201" s="348"/>
      <c r="R201" s="348">
        <v>1</v>
      </c>
      <c r="S201" s="348"/>
      <c r="T201" s="348"/>
      <c r="U201" s="348"/>
      <c r="V201" s="348"/>
      <c r="W201" s="348"/>
      <c r="X201" s="348"/>
      <c r="Y201" s="348"/>
      <c r="Z201" s="348"/>
      <c r="AA201" s="348"/>
      <c r="AB201" s="348"/>
      <c r="AC201" s="348"/>
      <c r="AD201" s="349">
        <v>1</v>
      </c>
    </row>
    <row r="202" spans="1:30" s="23" customFormat="1" ht="27.75">
      <c r="A202" s="324"/>
      <c r="B202" s="326" t="s">
        <v>582</v>
      </c>
      <c r="C202" s="327"/>
      <c r="D202" s="355"/>
      <c r="E202" s="356"/>
      <c r="F202" s="356"/>
      <c r="G202" s="356"/>
      <c r="H202" s="356"/>
      <c r="I202" s="356"/>
      <c r="J202" s="356"/>
      <c r="K202" s="356"/>
      <c r="L202" s="356"/>
      <c r="M202" s="356"/>
      <c r="N202" s="356"/>
      <c r="O202" s="356"/>
      <c r="P202" s="356"/>
      <c r="Q202" s="356"/>
      <c r="R202" s="356">
        <v>1</v>
      </c>
      <c r="S202" s="356"/>
      <c r="T202" s="356"/>
      <c r="U202" s="356"/>
      <c r="V202" s="356"/>
      <c r="W202" s="356"/>
      <c r="X202" s="356"/>
      <c r="Y202" s="356"/>
      <c r="Z202" s="356"/>
      <c r="AA202" s="356"/>
      <c r="AB202" s="356"/>
      <c r="AC202" s="356"/>
      <c r="AD202" s="357">
        <v>1</v>
      </c>
    </row>
    <row r="203" spans="1:30" s="23" customFormat="1" ht="27.75">
      <c r="A203" s="324"/>
      <c r="B203" s="323" t="s">
        <v>169</v>
      </c>
      <c r="C203" s="323" t="s">
        <v>488</v>
      </c>
      <c r="D203" s="347"/>
      <c r="E203" s="348"/>
      <c r="F203" s="348"/>
      <c r="G203" s="348"/>
      <c r="H203" s="348"/>
      <c r="I203" s="348"/>
      <c r="J203" s="348"/>
      <c r="K203" s="348"/>
      <c r="L203" s="348"/>
      <c r="M203" s="348"/>
      <c r="N203" s="348"/>
      <c r="O203" s="348"/>
      <c r="P203" s="348"/>
      <c r="Q203" s="348"/>
      <c r="R203" s="348"/>
      <c r="S203" s="348"/>
      <c r="T203" s="348">
        <v>1</v>
      </c>
      <c r="U203" s="348"/>
      <c r="V203" s="348"/>
      <c r="W203" s="348"/>
      <c r="X203" s="348"/>
      <c r="Y203" s="348"/>
      <c r="Z203" s="348"/>
      <c r="AA203" s="348"/>
      <c r="AB203" s="348"/>
      <c r="AC203" s="348"/>
      <c r="AD203" s="349">
        <v>1</v>
      </c>
    </row>
    <row r="204" spans="1:30" s="23" customFormat="1" ht="27.75">
      <c r="A204" s="324"/>
      <c r="B204" s="326" t="s">
        <v>583</v>
      </c>
      <c r="C204" s="327"/>
      <c r="D204" s="355"/>
      <c r="E204" s="356"/>
      <c r="F204" s="356"/>
      <c r="G204" s="356"/>
      <c r="H204" s="356"/>
      <c r="I204" s="356"/>
      <c r="J204" s="356"/>
      <c r="K204" s="356"/>
      <c r="L204" s="356"/>
      <c r="M204" s="356"/>
      <c r="N204" s="356"/>
      <c r="O204" s="356"/>
      <c r="P204" s="356"/>
      <c r="Q204" s="356"/>
      <c r="R204" s="356"/>
      <c r="S204" s="356"/>
      <c r="T204" s="356">
        <v>1</v>
      </c>
      <c r="U204" s="356"/>
      <c r="V204" s="356"/>
      <c r="W204" s="356"/>
      <c r="X204" s="356"/>
      <c r="Y204" s="356"/>
      <c r="Z204" s="356"/>
      <c r="AA204" s="356"/>
      <c r="AB204" s="356"/>
      <c r="AC204" s="356"/>
      <c r="AD204" s="357">
        <v>1</v>
      </c>
    </row>
    <row r="205" spans="1:30" s="23" customFormat="1" ht="27.75">
      <c r="A205" s="358" t="s">
        <v>585</v>
      </c>
      <c r="B205" s="359"/>
      <c r="C205" s="359"/>
      <c r="D205" s="360"/>
      <c r="E205" s="361"/>
      <c r="F205" s="361">
        <v>1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361">
        <v>1</v>
      </c>
      <c r="Q205" s="361"/>
      <c r="R205" s="361">
        <v>1</v>
      </c>
      <c r="S205" s="361"/>
      <c r="T205" s="361">
        <v>1</v>
      </c>
      <c r="U205" s="361"/>
      <c r="V205" s="361"/>
      <c r="W205" s="361"/>
      <c r="X205" s="361"/>
      <c r="Y205" s="361"/>
      <c r="Z205" s="361"/>
      <c r="AA205" s="361"/>
      <c r="AB205" s="361"/>
      <c r="AC205" s="361"/>
      <c r="AD205" s="362">
        <v>4</v>
      </c>
    </row>
    <row r="206" spans="1:30" s="23" customFormat="1" ht="27.75">
      <c r="A206" s="323" t="s">
        <v>28</v>
      </c>
      <c r="B206" s="323" t="s">
        <v>167</v>
      </c>
      <c r="C206" s="323" t="s">
        <v>356</v>
      </c>
      <c r="D206" s="347"/>
      <c r="E206" s="348"/>
      <c r="F206" s="348"/>
      <c r="G206" s="348"/>
      <c r="H206" s="348"/>
      <c r="I206" s="348"/>
      <c r="J206" s="348">
        <v>1</v>
      </c>
      <c r="K206" s="348"/>
      <c r="L206" s="348"/>
      <c r="M206" s="348">
        <v>1</v>
      </c>
      <c r="N206" s="348"/>
      <c r="O206" s="348">
        <v>1</v>
      </c>
      <c r="P206" s="348">
        <v>1</v>
      </c>
      <c r="Q206" s="348"/>
      <c r="R206" s="348"/>
      <c r="S206" s="348"/>
      <c r="T206" s="348"/>
      <c r="U206" s="348"/>
      <c r="V206" s="348"/>
      <c r="W206" s="348"/>
      <c r="X206" s="348"/>
      <c r="Y206" s="348"/>
      <c r="Z206" s="348"/>
      <c r="AA206" s="348"/>
      <c r="AB206" s="348"/>
      <c r="AC206" s="348"/>
      <c r="AD206" s="349">
        <v>4</v>
      </c>
    </row>
    <row r="207" spans="1:30" s="23" customFormat="1" ht="27.75">
      <c r="A207" s="324"/>
      <c r="B207" s="324"/>
      <c r="C207" s="325" t="s">
        <v>373</v>
      </c>
      <c r="D207" s="350"/>
      <c r="E207" s="351"/>
      <c r="F207" s="351"/>
      <c r="G207" s="351"/>
      <c r="H207" s="351"/>
      <c r="I207" s="351"/>
      <c r="J207" s="351"/>
      <c r="K207" s="351"/>
      <c r="L207" s="351"/>
      <c r="M207" s="351"/>
      <c r="N207" s="351"/>
      <c r="O207" s="351">
        <v>1</v>
      </c>
      <c r="P207" s="351"/>
      <c r="Q207" s="351"/>
      <c r="R207" s="351">
        <v>1</v>
      </c>
      <c r="S207" s="351"/>
      <c r="T207" s="351">
        <v>1</v>
      </c>
      <c r="U207" s="351"/>
      <c r="V207" s="351"/>
      <c r="W207" s="351"/>
      <c r="X207" s="351"/>
      <c r="Y207" s="351"/>
      <c r="Z207" s="351"/>
      <c r="AA207" s="351"/>
      <c r="AB207" s="351"/>
      <c r="AC207" s="351"/>
      <c r="AD207" s="352">
        <v>3</v>
      </c>
    </row>
    <row r="208" spans="1:30" s="23" customFormat="1" ht="27.75">
      <c r="A208" s="324"/>
      <c r="B208" s="324"/>
      <c r="C208" s="325" t="s">
        <v>350</v>
      </c>
      <c r="D208" s="350">
        <v>1</v>
      </c>
      <c r="E208" s="351"/>
      <c r="F208" s="351"/>
      <c r="G208" s="351">
        <v>1</v>
      </c>
      <c r="H208" s="351"/>
      <c r="I208" s="351"/>
      <c r="J208" s="351"/>
      <c r="K208" s="351"/>
      <c r="L208" s="351"/>
      <c r="M208" s="351"/>
      <c r="N208" s="351"/>
      <c r="O208" s="351"/>
      <c r="P208" s="351"/>
      <c r="Q208" s="351"/>
      <c r="R208" s="351"/>
      <c r="S208" s="351"/>
      <c r="T208" s="351"/>
      <c r="U208" s="351"/>
      <c r="V208" s="351"/>
      <c r="W208" s="351"/>
      <c r="X208" s="351"/>
      <c r="Y208" s="351"/>
      <c r="Z208" s="351"/>
      <c r="AA208" s="351"/>
      <c r="AB208" s="351"/>
      <c r="AC208" s="351"/>
      <c r="AD208" s="352">
        <v>2</v>
      </c>
    </row>
    <row r="209" spans="1:30" s="23" customFormat="1" ht="27.75">
      <c r="A209" s="324"/>
      <c r="B209" s="324"/>
      <c r="C209" s="325" t="s">
        <v>167</v>
      </c>
      <c r="D209" s="350"/>
      <c r="E209" s="351"/>
      <c r="F209" s="351"/>
      <c r="G209" s="351"/>
      <c r="H209" s="351"/>
      <c r="I209" s="351"/>
      <c r="J209" s="351">
        <v>1</v>
      </c>
      <c r="K209" s="351"/>
      <c r="L209" s="351"/>
      <c r="M209" s="351"/>
      <c r="N209" s="351"/>
      <c r="O209" s="351"/>
      <c r="P209" s="351"/>
      <c r="Q209" s="351">
        <v>1</v>
      </c>
      <c r="R209" s="351"/>
      <c r="S209" s="351"/>
      <c r="T209" s="351"/>
      <c r="U209" s="351"/>
      <c r="V209" s="351"/>
      <c r="W209" s="351"/>
      <c r="X209" s="351"/>
      <c r="Y209" s="351"/>
      <c r="Z209" s="351"/>
      <c r="AA209" s="351"/>
      <c r="AB209" s="351"/>
      <c r="AC209" s="351"/>
      <c r="AD209" s="352">
        <v>2</v>
      </c>
    </row>
    <row r="210" spans="1:30" s="23" customFormat="1" ht="27.75">
      <c r="A210" s="324"/>
      <c r="B210" s="326" t="s">
        <v>586</v>
      </c>
      <c r="C210" s="327"/>
      <c r="D210" s="355">
        <v>1</v>
      </c>
      <c r="E210" s="356"/>
      <c r="F210" s="356"/>
      <c r="G210" s="356">
        <v>1</v>
      </c>
      <c r="H210" s="356"/>
      <c r="I210" s="356"/>
      <c r="J210" s="356">
        <v>2</v>
      </c>
      <c r="K210" s="356"/>
      <c r="L210" s="356"/>
      <c r="M210" s="356">
        <v>1</v>
      </c>
      <c r="N210" s="356"/>
      <c r="O210" s="356">
        <v>2</v>
      </c>
      <c r="P210" s="356">
        <v>1</v>
      </c>
      <c r="Q210" s="356">
        <v>1</v>
      </c>
      <c r="R210" s="356">
        <v>1</v>
      </c>
      <c r="S210" s="356"/>
      <c r="T210" s="356">
        <v>1</v>
      </c>
      <c r="U210" s="356"/>
      <c r="V210" s="356"/>
      <c r="W210" s="356"/>
      <c r="X210" s="356"/>
      <c r="Y210" s="356"/>
      <c r="Z210" s="356"/>
      <c r="AA210" s="356"/>
      <c r="AB210" s="356"/>
      <c r="AC210" s="356"/>
      <c r="AD210" s="357">
        <v>11</v>
      </c>
    </row>
    <row r="211" spans="1:30" s="23" customFormat="1" ht="27.75">
      <c r="A211" s="324"/>
      <c r="B211" s="323" t="s">
        <v>174</v>
      </c>
      <c r="C211" s="323" t="s">
        <v>352</v>
      </c>
      <c r="D211" s="347"/>
      <c r="E211" s="348"/>
      <c r="F211" s="348"/>
      <c r="G211" s="348"/>
      <c r="H211" s="348">
        <v>1</v>
      </c>
      <c r="I211" s="348"/>
      <c r="J211" s="348"/>
      <c r="K211" s="348"/>
      <c r="L211" s="348"/>
      <c r="M211" s="348"/>
      <c r="N211" s="348"/>
      <c r="O211" s="348"/>
      <c r="P211" s="348"/>
      <c r="Q211" s="348"/>
      <c r="R211" s="348"/>
      <c r="S211" s="348"/>
      <c r="T211" s="348"/>
      <c r="U211" s="348"/>
      <c r="V211" s="348"/>
      <c r="W211" s="348"/>
      <c r="X211" s="348"/>
      <c r="Y211" s="348">
        <v>2</v>
      </c>
      <c r="Z211" s="348"/>
      <c r="AA211" s="348"/>
      <c r="AB211" s="348"/>
      <c r="AC211" s="348"/>
      <c r="AD211" s="349">
        <v>3</v>
      </c>
    </row>
    <row r="212" spans="1:30" s="23" customFormat="1" ht="27.75">
      <c r="A212" s="324"/>
      <c r="B212" s="326" t="s">
        <v>587</v>
      </c>
      <c r="C212" s="327"/>
      <c r="D212" s="355"/>
      <c r="E212" s="356"/>
      <c r="F212" s="356"/>
      <c r="G212" s="356"/>
      <c r="H212" s="356">
        <v>1</v>
      </c>
      <c r="I212" s="356"/>
      <c r="J212" s="356"/>
      <c r="K212" s="356"/>
      <c r="L212" s="356"/>
      <c r="M212" s="356"/>
      <c r="N212" s="356"/>
      <c r="O212" s="356"/>
      <c r="P212" s="356"/>
      <c r="Q212" s="356"/>
      <c r="R212" s="356"/>
      <c r="S212" s="356"/>
      <c r="T212" s="356"/>
      <c r="U212" s="356"/>
      <c r="V212" s="356"/>
      <c r="W212" s="356"/>
      <c r="X212" s="356"/>
      <c r="Y212" s="356">
        <v>2</v>
      </c>
      <c r="Z212" s="356"/>
      <c r="AA212" s="356"/>
      <c r="AB212" s="356"/>
      <c r="AC212" s="356"/>
      <c r="AD212" s="357">
        <v>3</v>
      </c>
    </row>
    <row r="213" spans="1:30" s="23" customFormat="1" ht="27.75">
      <c r="A213" s="324"/>
      <c r="B213" s="323" t="s">
        <v>182</v>
      </c>
      <c r="C213" s="323" t="s">
        <v>226</v>
      </c>
      <c r="D213" s="347"/>
      <c r="E213" s="348"/>
      <c r="F213" s="348"/>
      <c r="G213" s="348"/>
      <c r="H213" s="348"/>
      <c r="I213" s="348">
        <v>1</v>
      </c>
      <c r="J213" s="348"/>
      <c r="K213" s="348"/>
      <c r="L213" s="348"/>
      <c r="M213" s="348"/>
      <c r="N213" s="348"/>
      <c r="O213" s="348"/>
      <c r="P213" s="348"/>
      <c r="Q213" s="348"/>
      <c r="R213" s="348"/>
      <c r="S213" s="348"/>
      <c r="T213" s="348"/>
      <c r="U213" s="348"/>
      <c r="V213" s="348"/>
      <c r="W213" s="348"/>
      <c r="X213" s="348"/>
      <c r="Y213" s="348"/>
      <c r="Z213" s="348"/>
      <c r="AA213" s="348"/>
      <c r="AB213" s="348"/>
      <c r="AC213" s="348"/>
      <c r="AD213" s="349">
        <v>1</v>
      </c>
    </row>
    <row r="214" spans="1:30" s="23" customFormat="1" ht="27.75">
      <c r="A214" s="324"/>
      <c r="B214" s="324"/>
      <c r="C214" s="325" t="s">
        <v>388</v>
      </c>
      <c r="D214" s="350"/>
      <c r="E214" s="351"/>
      <c r="F214" s="351"/>
      <c r="G214" s="351"/>
      <c r="H214" s="351"/>
      <c r="I214" s="351"/>
      <c r="J214" s="351">
        <v>1</v>
      </c>
      <c r="K214" s="351"/>
      <c r="L214" s="351"/>
      <c r="M214" s="351"/>
      <c r="N214" s="351"/>
      <c r="O214" s="351"/>
      <c r="P214" s="351"/>
      <c r="Q214" s="351"/>
      <c r="R214" s="351"/>
      <c r="S214" s="351"/>
      <c r="T214" s="351"/>
      <c r="U214" s="351"/>
      <c r="V214" s="351"/>
      <c r="W214" s="351"/>
      <c r="X214" s="351"/>
      <c r="Y214" s="351"/>
      <c r="Z214" s="351"/>
      <c r="AA214" s="351"/>
      <c r="AB214" s="351"/>
      <c r="AC214" s="351"/>
      <c r="AD214" s="352">
        <v>1</v>
      </c>
    </row>
    <row r="215" spans="1:30" s="23" customFormat="1" ht="27.75">
      <c r="A215" s="324"/>
      <c r="B215" s="326" t="s">
        <v>589</v>
      </c>
      <c r="C215" s="327"/>
      <c r="D215" s="355"/>
      <c r="E215" s="356"/>
      <c r="F215" s="356"/>
      <c r="G215" s="356"/>
      <c r="H215" s="356"/>
      <c r="I215" s="356">
        <v>1</v>
      </c>
      <c r="J215" s="356">
        <v>1</v>
      </c>
      <c r="K215" s="356"/>
      <c r="L215" s="356"/>
      <c r="M215" s="356"/>
      <c r="N215" s="356"/>
      <c r="O215" s="356"/>
      <c r="P215" s="356"/>
      <c r="Q215" s="356"/>
      <c r="R215" s="356"/>
      <c r="S215" s="356"/>
      <c r="T215" s="356"/>
      <c r="U215" s="356"/>
      <c r="V215" s="356"/>
      <c r="W215" s="356"/>
      <c r="X215" s="356"/>
      <c r="Y215" s="356"/>
      <c r="Z215" s="356"/>
      <c r="AA215" s="356"/>
      <c r="AB215" s="356"/>
      <c r="AC215" s="356"/>
      <c r="AD215" s="357">
        <v>2</v>
      </c>
    </row>
    <row r="216" spans="1:30" s="23" customFormat="1" ht="27.75">
      <c r="A216" s="324"/>
      <c r="B216" s="323" t="s">
        <v>277</v>
      </c>
      <c r="C216" s="323" t="s">
        <v>392</v>
      </c>
      <c r="D216" s="347"/>
      <c r="E216" s="348"/>
      <c r="F216" s="348"/>
      <c r="G216" s="348"/>
      <c r="H216" s="348"/>
      <c r="I216" s="348"/>
      <c r="J216" s="348"/>
      <c r="K216" s="348"/>
      <c r="L216" s="348"/>
      <c r="M216" s="348"/>
      <c r="N216" s="348"/>
      <c r="O216" s="348"/>
      <c r="P216" s="348"/>
      <c r="Q216" s="348"/>
      <c r="R216" s="348"/>
      <c r="S216" s="348">
        <v>1</v>
      </c>
      <c r="T216" s="348"/>
      <c r="U216" s="348"/>
      <c r="V216" s="348"/>
      <c r="W216" s="348"/>
      <c r="X216" s="348"/>
      <c r="Y216" s="348"/>
      <c r="Z216" s="348"/>
      <c r="AA216" s="348"/>
      <c r="AB216" s="348"/>
      <c r="AC216" s="348"/>
      <c r="AD216" s="349">
        <v>1</v>
      </c>
    </row>
    <row r="217" spans="1:30" s="23" customFormat="1" ht="27.75">
      <c r="A217" s="324"/>
      <c r="B217" s="324"/>
      <c r="C217" s="325" t="s">
        <v>206</v>
      </c>
      <c r="D217" s="350"/>
      <c r="E217" s="351"/>
      <c r="F217" s="351"/>
      <c r="G217" s="351"/>
      <c r="H217" s="351"/>
      <c r="I217" s="351"/>
      <c r="J217" s="351"/>
      <c r="K217" s="351"/>
      <c r="L217" s="351"/>
      <c r="M217" s="351"/>
      <c r="N217" s="351"/>
      <c r="O217" s="351"/>
      <c r="P217" s="351"/>
      <c r="Q217" s="351"/>
      <c r="R217" s="351"/>
      <c r="S217" s="351"/>
      <c r="T217" s="351"/>
      <c r="U217" s="351"/>
      <c r="V217" s="351"/>
      <c r="W217" s="351">
        <v>1</v>
      </c>
      <c r="X217" s="351"/>
      <c r="Y217" s="351"/>
      <c r="Z217" s="351"/>
      <c r="AA217" s="351"/>
      <c r="AB217" s="351"/>
      <c r="AC217" s="351"/>
      <c r="AD217" s="352">
        <v>1</v>
      </c>
    </row>
    <row r="218" spans="1:30" s="23" customFormat="1" ht="27.75">
      <c r="A218" s="324"/>
      <c r="B218" s="326" t="s">
        <v>588</v>
      </c>
      <c r="C218" s="327"/>
      <c r="D218" s="355"/>
      <c r="E218" s="356"/>
      <c r="F218" s="356"/>
      <c r="G218" s="356"/>
      <c r="H218" s="356"/>
      <c r="I218" s="356"/>
      <c r="J218" s="356"/>
      <c r="K218" s="356"/>
      <c r="L218" s="356"/>
      <c r="M218" s="356"/>
      <c r="N218" s="356"/>
      <c r="O218" s="356"/>
      <c r="P218" s="356"/>
      <c r="Q218" s="356"/>
      <c r="R218" s="356"/>
      <c r="S218" s="356">
        <v>1</v>
      </c>
      <c r="T218" s="356"/>
      <c r="U218" s="356"/>
      <c r="V218" s="356"/>
      <c r="W218" s="356">
        <v>1</v>
      </c>
      <c r="X218" s="356"/>
      <c r="Y218" s="356"/>
      <c r="Z218" s="356"/>
      <c r="AA218" s="356"/>
      <c r="AB218" s="356"/>
      <c r="AC218" s="356"/>
      <c r="AD218" s="357">
        <v>2</v>
      </c>
    </row>
    <row r="219" spans="1:30" s="23" customFormat="1" ht="27.75">
      <c r="A219" s="324"/>
      <c r="B219" s="323" t="s">
        <v>281</v>
      </c>
      <c r="C219" s="323" t="s">
        <v>363</v>
      </c>
      <c r="D219" s="347"/>
      <c r="E219" s="348"/>
      <c r="F219" s="348"/>
      <c r="G219" s="348"/>
      <c r="H219" s="348"/>
      <c r="I219" s="348"/>
      <c r="J219" s="348"/>
      <c r="K219" s="348"/>
      <c r="L219" s="348"/>
      <c r="M219" s="348"/>
      <c r="N219" s="348">
        <v>1</v>
      </c>
      <c r="O219" s="348"/>
      <c r="P219" s="348"/>
      <c r="Q219" s="348"/>
      <c r="R219" s="348"/>
      <c r="S219" s="348"/>
      <c r="T219" s="348"/>
      <c r="U219" s="348"/>
      <c r="V219" s="348"/>
      <c r="W219" s="348"/>
      <c r="X219" s="348"/>
      <c r="Y219" s="348"/>
      <c r="Z219" s="348"/>
      <c r="AA219" s="348"/>
      <c r="AB219" s="348"/>
      <c r="AC219" s="348"/>
      <c r="AD219" s="349">
        <v>1</v>
      </c>
    </row>
    <row r="220" spans="1:30" s="23" customFormat="1" ht="27.75">
      <c r="A220" s="324"/>
      <c r="B220" s="326" t="s">
        <v>591</v>
      </c>
      <c r="C220" s="327"/>
      <c r="D220" s="355"/>
      <c r="E220" s="356"/>
      <c r="F220" s="356"/>
      <c r="G220" s="356"/>
      <c r="H220" s="356"/>
      <c r="I220" s="356"/>
      <c r="J220" s="356"/>
      <c r="K220" s="356"/>
      <c r="L220" s="356"/>
      <c r="M220" s="356"/>
      <c r="N220" s="356">
        <v>1</v>
      </c>
      <c r="O220" s="356"/>
      <c r="P220" s="356"/>
      <c r="Q220" s="356"/>
      <c r="R220" s="356"/>
      <c r="S220" s="356"/>
      <c r="T220" s="356"/>
      <c r="U220" s="356"/>
      <c r="V220" s="356"/>
      <c r="W220" s="356"/>
      <c r="X220" s="356"/>
      <c r="Y220" s="356"/>
      <c r="Z220" s="356"/>
      <c r="AA220" s="356"/>
      <c r="AB220" s="356"/>
      <c r="AC220" s="356"/>
      <c r="AD220" s="357">
        <v>1</v>
      </c>
    </row>
    <row r="221" spans="1:30" s="23" customFormat="1" ht="27.75">
      <c r="A221" s="324"/>
      <c r="B221" s="323" t="s">
        <v>279</v>
      </c>
      <c r="C221" s="323" t="s">
        <v>656</v>
      </c>
      <c r="D221" s="347"/>
      <c r="E221" s="348"/>
      <c r="F221" s="348"/>
      <c r="G221" s="348"/>
      <c r="H221" s="348"/>
      <c r="I221" s="348"/>
      <c r="J221" s="348"/>
      <c r="K221" s="348"/>
      <c r="L221" s="348"/>
      <c r="M221" s="348"/>
      <c r="N221" s="348"/>
      <c r="O221" s="348"/>
      <c r="P221" s="348"/>
      <c r="Q221" s="348"/>
      <c r="R221" s="348"/>
      <c r="S221" s="348"/>
      <c r="T221" s="348"/>
      <c r="U221" s="348"/>
      <c r="V221" s="348"/>
      <c r="W221" s="348"/>
      <c r="X221" s="348"/>
      <c r="Y221" s="348"/>
      <c r="Z221" s="348"/>
      <c r="AA221" s="348"/>
      <c r="AB221" s="348">
        <v>1</v>
      </c>
      <c r="AC221" s="348"/>
      <c r="AD221" s="349">
        <v>1</v>
      </c>
    </row>
    <row r="222" spans="1:30" s="23" customFormat="1" ht="27.75">
      <c r="A222" s="324"/>
      <c r="B222" s="326" t="s">
        <v>657</v>
      </c>
      <c r="C222" s="327"/>
      <c r="D222" s="355"/>
      <c r="E222" s="356"/>
      <c r="F222" s="356"/>
      <c r="G222" s="356"/>
      <c r="H222" s="356"/>
      <c r="I222" s="356"/>
      <c r="J222" s="356"/>
      <c r="K222" s="356"/>
      <c r="L222" s="356"/>
      <c r="M222" s="356"/>
      <c r="N222" s="356"/>
      <c r="O222" s="356"/>
      <c r="P222" s="356"/>
      <c r="Q222" s="356"/>
      <c r="R222" s="356"/>
      <c r="S222" s="356"/>
      <c r="T222" s="356"/>
      <c r="U222" s="356"/>
      <c r="V222" s="356"/>
      <c r="W222" s="356"/>
      <c r="X222" s="356"/>
      <c r="Y222" s="356"/>
      <c r="Z222" s="356"/>
      <c r="AA222" s="356"/>
      <c r="AB222" s="356">
        <v>1</v>
      </c>
      <c r="AC222" s="356"/>
      <c r="AD222" s="357">
        <v>1</v>
      </c>
    </row>
    <row r="223" spans="1:30" s="23" customFormat="1" ht="27.75">
      <c r="A223" s="324"/>
      <c r="B223" s="323" t="s">
        <v>157</v>
      </c>
      <c r="C223" s="323" t="s">
        <v>369</v>
      </c>
      <c r="D223" s="347"/>
      <c r="E223" s="348"/>
      <c r="F223" s="348"/>
      <c r="G223" s="348"/>
      <c r="H223" s="348"/>
      <c r="I223" s="348"/>
      <c r="J223" s="348"/>
      <c r="K223" s="348"/>
      <c r="L223" s="348"/>
      <c r="M223" s="348"/>
      <c r="N223" s="348"/>
      <c r="O223" s="348">
        <v>1</v>
      </c>
      <c r="P223" s="348"/>
      <c r="Q223" s="348"/>
      <c r="R223" s="348"/>
      <c r="S223" s="348"/>
      <c r="T223" s="348"/>
      <c r="U223" s="348"/>
      <c r="V223" s="348"/>
      <c r="W223" s="348"/>
      <c r="X223" s="348"/>
      <c r="Y223" s="348"/>
      <c r="Z223" s="348"/>
      <c r="AA223" s="348"/>
      <c r="AB223" s="348"/>
      <c r="AC223" s="348"/>
      <c r="AD223" s="349">
        <v>1</v>
      </c>
    </row>
    <row r="224" spans="1:30" s="23" customFormat="1" ht="27.75">
      <c r="A224" s="324"/>
      <c r="B224" s="326" t="s">
        <v>590</v>
      </c>
      <c r="C224" s="327"/>
      <c r="D224" s="355"/>
      <c r="E224" s="356"/>
      <c r="F224" s="356"/>
      <c r="G224" s="356"/>
      <c r="H224" s="356"/>
      <c r="I224" s="356"/>
      <c r="J224" s="356"/>
      <c r="K224" s="356"/>
      <c r="L224" s="356"/>
      <c r="M224" s="356"/>
      <c r="N224" s="356"/>
      <c r="O224" s="356">
        <v>1</v>
      </c>
      <c r="P224" s="356"/>
      <c r="Q224" s="356"/>
      <c r="R224" s="356"/>
      <c r="S224" s="356"/>
      <c r="T224" s="356"/>
      <c r="U224" s="356"/>
      <c r="V224" s="356"/>
      <c r="W224" s="356"/>
      <c r="X224" s="356"/>
      <c r="Y224" s="356"/>
      <c r="Z224" s="356"/>
      <c r="AA224" s="356"/>
      <c r="AB224" s="356"/>
      <c r="AC224" s="356"/>
      <c r="AD224" s="357">
        <v>1</v>
      </c>
    </row>
    <row r="225" spans="1:30" s="23" customFormat="1" ht="27.75">
      <c r="A225" s="358" t="s">
        <v>592</v>
      </c>
      <c r="B225" s="359"/>
      <c r="C225" s="359"/>
      <c r="D225" s="360">
        <v>1</v>
      </c>
      <c r="E225" s="361"/>
      <c r="F225" s="361"/>
      <c r="G225" s="361">
        <v>1</v>
      </c>
      <c r="H225" s="361">
        <v>1</v>
      </c>
      <c r="I225" s="361">
        <v>1</v>
      </c>
      <c r="J225" s="361">
        <v>3</v>
      </c>
      <c r="K225" s="361"/>
      <c r="L225" s="361"/>
      <c r="M225" s="361">
        <v>1</v>
      </c>
      <c r="N225" s="361">
        <v>1</v>
      </c>
      <c r="O225" s="361">
        <v>3</v>
      </c>
      <c r="P225" s="361">
        <v>1</v>
      </c>
      <c r="Q225" s="361">
        <v>1</v>
      </c>
      <c r="R225" s="361">
        <v>1</v>
      </c>
      <c r="S225" s="361">
        <v>1</v>
      </c>
      <c r="T225" s="361">
        <v>1</v>
      </c>
      <c r="U225" s="361"/>
      <c r="V225" s="361"/>
      <c r="W225" s="361">
        <v>1</v>
      </c>
      <c r="X225" s="361"/>
      <c r="Y225" s="361">
        <v>2</v>
      </c>
      <c r="Z225" s="361"/>
      <c r="AA225" s="361"/>
      <c r="AB225" s="361">
        <v>1</v>
      </c>
      <c r="AC225" s="361"/>
      <c r="AD225" s="362">
        <v>21</v>
      </c>
    </row>
    <row r="226" spans="1:30" s="23" customFormat="1" ht="27.75">
      <c r="A226" s="323" t="s">
        <v>32</v>
      </c>
      <c r="B226" s="323" t="s">
        <v>170</v>
      </c>
      <c r="C226" s="323" t="s">
        <v>32</v>
      </c>
      <c r="D226" s="347"/>
      <c r="E226" s="348"/>
      <c r="F226" s="348"/>
      <c r="G226" s="348"/>
      <c r="H226" s="348"/>
      <c r="I226" s="348"/>
      <c r="J226" s="348"/>
      <c r="K226" s="348"/>
      <c r="L226" s="348"/>
      <c r="M226" s="348"/>
      <c r="N226" s="348"/>
      <c r="O226" s="348"/>
      <c r="P226" s="348"/>
      <c r="Q226" s="348"/>
      <c r="R226" s="348"/>
      <c r="S226" s="348"/>
      <c r="T226" s="348"/>
      <c r="U226" s="348"/>
      <c r="V226" s="348"/>
      <c r="W226" s="348"/>
      <c r="X226" s="348">
        <v>1</v>
      </c>
      <c r="Y226" s="348"/>
      <c r="Z226" s="348"/>
      <c r="AA226" s="348"/>
      <c r="AB226" s="348"/>
      <c r="AC226" s="348"/>
      <c r="AD226" s="349">
        <v>1</v>
      </c>
    </row>
    <row r="227" spans="1:30" s="23" customFormat="1" ht="27.75">
      <c r="A227" s="324"/>
      <c r="B227" s="324"/>
      <c r="C227" s="325" t="s">
        <v>658</v>
      </c>
      <c r="D227" s="350"/>
      <c r="E227" s="351"/>
      <c r="F227" s="351"/>
      <c r="G227" s="351"/>
      <c r="H227" s="351"/>
      <c r="I227" s="351"/>
      <c r="J227" s="351"/>
      <c r="K227" s="351"/>
      <c r="L227" s="351"/>
      <c r="M227" s="351"/>
      <c r="N227" s="351"/>
      <c r="O227" s="351"/>
      <c r="P227" s="351"/>
      <c r="Q227" s="351"/>
      <c r="R227" s="351"/>
      <c r="S227" s="351"/>
      <c r="T227" s="351"/>
      <c r="U227" s="351"/>
      <c r="V227" s="351"/>
      <c r="W227" s="351"/>
      <c r="X227" s="351"/>
      <c r="Y227" s="351"/>
      <c r="Z227" s="351"/>
      <c r="AA227" s="351">
        <v>1</v>
      </c>
      <c r="AB227" s="351"/>
      <c r="AC227" s="351"/>
      <c r="AD227" s="352">
        <v>1</v>
      </c>
    </row>
    <row r="228" spans="1:30" s="23" customFormat="1" ht="27.75">
      <c r="A228" s="324"/>
      <c r="B228" s="326" t="s">
        <v>571</v>
      </c>
      <c r="C228" s="327"/>
      <c r="D228" s="355"/>
      <c r="E228" s="356"/>
      <c r="F228" s="356"/>
      <c r="G228" s="356"/>
      <c r="H228" s="356"/>
      <c r="I228" s="356"/>
      <c r="J228" s="356"/>
      <c r="K228" s="356"/>
      <c r="L228" s="356"/>
      <c r="M228" s="356"/>
      <c r="N228" s="356"/>
      <c r="O228" s="356"/>
      <c r="P228" s="356"/>
      <c r="Q228" s="356"/>
      <c r="R228" s="356"/>
      <c r="S228" s="356"/>
      <c r="T228" s="356"/>
      <c r="U228" s="356"/>
      <c r="V228" s="356"/>
      <c r="W228" s="356"/>
      <c r="X228" s="356">
        <v>1</v>
      </c>
      <c r="Y228" s="356"/>
      <c r="Z228" s="356"/>
      <c r="AA228" s="356">
        <v>1</v>
      </c>
      <c r="AB228" s="356"/>
      <c r="AC228" s="356"/>
      <c r="AD228" s="357">
        <v>2</v>
      </c>
    </row>
    <row r="229" spans="1:30" s="23" customFormat="1" ht="27.75">
      <c r="A229" s="324"/>
      <c r="B229" s="323" t="s">
        <v>269</v>
      </c>
      <c r="C229" s="323" t="s">
        <v>496</v>
      </c>
      <c r="D229" s="347"/>
      <c r="E229" s="348"/>
      <c r="F229" s="348"/>
      <c r="G229" s="348"/>
      <c r="H229" s="348"/>
      <c r="I229" s="348"/>
      <c r="J229" s="348"/>
      <c r="K229" s="348"/>
      <c r="L229" s="348"/>
      <c r="M229" s="348"/>
      <c r="N229" s="348"/>
      <c r="O229" s="348"/>
      <c r="P229" s="348"/>
      <c r="Q229" s="348"/>
      <c r="R229" s="348"/>
      <c r="S229" s="348"/>
      <c r="T229" s="348"/>
      <c r="U229" s="348"/>
      <c r="V229" s="348"/>
      <c r="W229" s="348">
        <v>1</v>
      </c>
      <c r="X229" s="348"/>
      <c r="Y229" s="348"/>
      <c r="Z229" s="348"/>
      <c r="AA229" s="348">
        <v>1</v>
      </c>
      <c r="AB229" s="348"/>
      <c r="AC229" s="348"/>
      <c r="AD229" s="349">
        <v>2</v>
      </c>
    </row>
    <row r="230" spans="1:30" s="23" customFormat="1" ht="27.75">
      <c r="A230" s="324"/>
      <c r="B230" s="326" t="s">
        <v>594</v>
      </c>
      <c r="C230" s="327"/>
      <c r="D230" s="355"/>
      <c r="E230" s="356"/>
      <c r="F230" s="356"/>
      <c r="G230" s="356"/>
      <c r="H230" s="356"/>
      <c r="I230" s="356"/>
      <c r="J230" s="356"/>
      <c r="K230" s="356"/>
      <c r="L230" s="356"/>
      <c r="M230" s="356"/>
      <c r="N230" s="356"/>
      <c r="O230" s="356"/>
      <c r="P230" s="356"/>
      <c r="Q230" s="356"/>
      <c r="R230" s="356"/>
      <c r="S230" s="356"/>
      <c r="T230" s="356"/>
      <c r="U230" s="356"/>
      <c r="V230" s="356"/>
      <c r="W230" s="356">
        <v>1</v>
      </c>
      <c r="X230" s="356"/>
      <c r="Y230" s="356"/>
      <c r="Z230" s="356"/>
      <c r="AA230" s="356">
        <v>1</v>
      </c>
      <c r="AB230" s="356"/>
      <c r="AC230" s="356"/>
      <c r="AD230" s="357">
        <v>2</v>
      </c>
    </row>
    <row r="231" spans="1:30" s="23" customFormat="1" ht="27.75">
      <c r="A231" s="324"/>
      <c r="B231" s="323" t="s">
        <v>268</v>
      </c>
      <c r="C231" s="323" t="s">
        <v>495</v>
      </c>
      <c r="D231" s="347"/>
      <c r="E231" s="348"/>
      <c r="F231" s="348"/>
      <c r="G231" s="348"/>
      <c r="H231" s="348"/>
      <c r="I231" s="348"/>
      <c r="J231" s="348"/>
      <c r="K231" s="348"/>
      <c r="L231" s="348"/>
      <c r="M231" s="348"/>
      <c r="N231" s="348"/>
      <c r="O231" s="348"/>
      <c r="P231" s="348"/>
      <c r="Q231" s="348"/>
      <c r="R231" s="348"/>
      <c r="S231" s="348"/>
      <c r="T231" s="348"/>
      <c r="U231" s="348"/>
      <c r="V231" s="348"/>
      <c r="W231" s="348"/>
      <c r="X231" s="348">
        <v>1</v>
      </c>
      <c r="Y231" s="348"/>
      <c r="Z231" s="348"/>
      <c r="AA231" s="348"/>
      <c r="AB231" s="348"/>
      <c r="AC231" s="348"/>
      <c r="AD231" s="349">
        <v>1</v>
      </c>
    </row>
    <row r="232" spans="1:30" s="23" customFormat="1" ht="27.75">
      <c r="A232" s="324"/>
      <c r="B232" s="326" t="s">
        <v>593</v>
      </c>
      <c r="C232" s="327"/>
      <c r="D232" s="355"/>
      <c r="E232" s="356"/>
      <c r="F232" s="356"/>
      <c r="G232" s="356"/>
      <c r="H232" s="356"/>
      <c r="I232" s="356"/>
      <c r="J232" s="356"/>
      <c r="K232" s="356"/>
      <c r="L232" s="356"/>
      <c r="M232" s="356"/>
      <c r="N232" s="356"/>
      <c r="O232" s="356"/>
      <c r="P232" s="356"/>
      <c r="Q232" s="356"/>
      <c r="R232" s="356"/>
      <c r="S232" s="356"/>
      <c r="T232" s="356"/>
      <c r="U232" s="356"/>
      <c r="V232" s="356"/>
      <c r="W232" s="356"/>
      <c r="X232" s="356">
        <v>1</v>
      </c>
      <c r="Y232" s="356"/>
      <c r="Z232" s="356"/>
      <c r="AA232" s="356"/>
      <c r="AB232" s="356"/>
      <c r="AC232" s="356"/>
      <c r="AD232" s="357">
        <v>1</v>
      </c>
    </row>
    <row r="233" spans="1:30" s="23" customFormat="1" ht="27.75">
      <c r="A233" s="358" t="s">
        <v>595</v>
      </c>
      <c r="B233" s="359"/>
      <c r="C233" s="359"/>
      <c r="D233" s="360"/>
      <c r="E233" s="361"/>
      <c r="F233" s="361"/>
      <c r="G233" s="361"/>
      <c r="H233" s="361"/>
      <c r="I233" s="361"/>
      <c r="J233" s="361"/>
      <c r="K233" s="361"/>
      <c r="L233" s="361"/>
      <c r="M233" s="361"/>
      <c r="N233" s="361"/>
      <c r="O233" s="361"/>
      <c r="P233" s="361"/>
      <c r="Q233" s="361"/>
      <c r="R233" s="361"/>
      <c r="S233" s="361"/>
      <c r="T233" s="361"/>
      <c r="U233" s="361"/>
      <c r="V233" s="361"/>
      <c r="W233" s="361">
        <v>1</v>
      </c>
      <c r="X233" s="361">
        <v>2</v>
      </c>
      <c r="Y233" s="361"/>
      <c r="Z233" s="361"/>
      <c r="AA233" s="361">
        <v>2</v>
      </c>
      <c r="AB233" s="361"/>
      <c r="AC233" s="361"/>
      <c r="AD233" s="362">
        <v>5</v>
      </c>
    </row>
    <row r="234" spans="1:30" s="23" customFormat="1" ht="27.75">
      <c r="A234" s="323" t="s">
        <v>30</v>
      </c>
      <c r="B234" s="323" t="s">
        <v>223</v>
      </c>
      <c r="C234" s="323" t="s">
        <v>223</v>
      </c>
      <c r="D234" s="347"/>
      <c r="E234" s="348"/>
      <c r="F234" s="348"/>
      <c r="G234" s="348"/>
      <c r="H234" s="348"/>
      <c r="I234" s="348">
        <v>1</v>
      </c>
      <c r="J234" s="348">
        <v>1</v>
      </c>
      <c r="K234" s="348">
        <v>2</v>
      </c>
      <c r="L234" s="348"/>
      <c r="M234" s="348"/>
      <c r="N234" s="348"/>
      <c r="O234" s="348"/>
      <c r="P234" s="348"/>
      <c r="Q234" s="348"/>
      <c r="R234" s="348"/>
      <c r="S234" s="348"/>
      <c r="T234" s="348"/>
      <c r="U234" s="348"/>
      <c r="V234" s="348"/>
      <c r="W234" s="348"/>
      <c r="X234" s="348"/>
      <c r="Y234" s="348"/>
      <c r="Z234" s="348"/>
      <c r="AA234" s="348"/>
      <c r="AB234" s="348"/>
      <c r="AC234" s="348"/>
      <c r="AD234" s="349">
        <v>4</v>
      </c>
    </row>
    <row r="235" spans="1:30" s="23" customFormat="1" ht="27.75">
      <c r="A235" s="324"/>
      <c r="B235" s="326" t="s">
        <v>535</v>
      </c>
      <c r="C235" s="327"/>
      <c r="D235" s="355"/>
      <c r="E235" s="356"/>
      <c r="F235" s="356"/>
      <c r="G235" s="356"/>
      <c r="H235" s="356"/>
      <c r="I235" s="356">
        <v>1</v>
      </c>
      <c r="J235" s="356">
        <v>1</v>
      </c>
      <c r="K235" s="356">
        <v>2</v>
      </c>
      <c r="L235" s="356"/>
      <c r="M235" s="356"/>
      <c r="N235" s="356"/>
      <c r="O235" s="356"/>
      <c r="P235" s="356"/>
      <c r="Q235" s="356"/>
      <c r="R235" s="356"/>
      <c r="S235" s="356"/>
      <c r="T235" s="356"/>
      <c r="U235" s="356"/>
      <c r="V235" s="356"/>
      <c r="W235" s="356"/>
      <c r="X235" s="356"/>
      <c r="Y235" s="356"/>
      <c r="Z235" s="356"/>
      <c r="AA235" s="356"/>
      <c r="AB235" s="356"/>
      <c r="AC235" s="356"/>
      <c r="AD235" s="357">
        <v>4</v>
      </c>
    </row>
    <row r="236" spans="1:30" s="23" customFormat="1" ht="27.75">
      <c r="A236" s="324"/>
      <c r="B236" s="323" t="s">
        <v>301</v>
      </c>
      <c r="C236" s="323" t="s">
        <v>228</v>
      </c>
      <c r="D236" s="347"/>
      <c r="E236" s="348"/>
      <c r="F236" s="348"/>
      <c r="G236" s="348"/>
      <c r="H236" s="348"/>
      <c r="I236" s="348"/>
      <c r="J236" s="348">
        <v>1</v>
      </c>
      <c r="K236" s="348"/>
      <c r="L236" s="348">
        <v>1</v>
      </c>
      <c r="M236" s="348"/>
      <c r="N236" s="348"/>
      <c r="O236" s="348"/>
      <c r="P236" s="348"/>
      <c r="Q236" s="348"/>
      <c r="R236" s="348"/>
      <c r="S236" s="348"/>
      <c r="T236" s="348"/>
      <c r="U236" s="348"/>
      <c r="V236" s="348"/>
      <c r="W236" s="348"/>
      <c r="X236" s="348"/>
      <c r="Y236" s="348"/>
      <c r="Z236" s="348"/>
      <c r="AA236" s="348"/>
      <c r="AB236" s="348"/>
      <c r="AC236" s="348"/>
      <c r="AD236" s="349">
        <v>2</v>
      </c>
    </row>
    <row r="237" spans="1:30" s="23" customFormat="1" ht="27.75">
      <c r="A237" s="324"/>
      <c r="B237" s="324"/>
      <c r="C237" s="325" t="s">
        <v>357</v>
      </c>
      <c r="D237" s="350"/>
      <c r="E237" s="351"/>
      <c r="F237" s="351"/>
      <c r="G237" s="351"/>
      <c r="H237" s="351"/>
      <c r="I237" s="351"/>
      <c r="J237" s="351"/>
      <c r="K237" s="351">
        <v>1</v>
      </c>
      <c r="L237" s="351"/>
      <c r="M237" s="351"/>
      <c r="N237" s="351"/>
      <c r="O237" s="351"/>
      <c r="P237" s="351"/>
      <c r="Q237" s="351"/>
      <c r="R237" s="351"/>
      <c r="S237" s="351"/>
      <c r="T237" s="351"/>
      <c r="U237" s="351"/>
      <c r="V237" s="351"/>
      <c r="W237" s="351"/>
      <c r="X237" s="351"/>
      <c r="Y237" s="351"/>
      <c r="Z237" s="351"/>
      <c r="AA237" s="351"/>
      <c r="AB237" s="351"/>
      <c r="AC237" s="351"/>
      <c r="AD237" s="352">
        <v>1</v>
      </c>
    </row>
    <row r="238" spans="1:30" s="23" customFormat="1" ht="27.75">
      <c r="A238" s="324"/>
      <c r="B238" s="326" t="s">
        <v>596</v>
      </c>
      <c r="C238" s="327"/>
      <c r="D238" s="355"/>
      <c r="E238" s="356"/>
      <c r="F238" s="356"/>
      <c r="G238" s="356"/>
      <c r="H238" s="356"/>
      <c r="I238" s="356"/>
      <c r="J238" s="356">
        <v>1</v>
      </c>
      <c r="K238" s="356">
        <v>1</v>
      </c>
      <c r="L238" s="356">
        <v>1</v>
      </c>
      <c r="M238" s="356"/>
      <c r="N238" s="356"/>
      <c r="O238" s="356"/>
      <c r="P238" s="356"/>
      <c r="Q238" s="356"/>
      <c r="R238" s="356"/>
      <c r="S238" s="356"/>
      <c r="T238" s="356"/>
      <c r="U238" s="356"/>
      <c r="V238" s="356"/>
      <c r="W238" s="356"/>
      <c r="X238" s="356"/>
      <c r="Y238" s="356"/>
      <c r="Z238" s="356"/>
      <c r="AA238" s="356"/>
      <c r="AB238" s="356"/>
      <c r="AC238" s="356"/>
      <c r="AD238" s="357">
        <v>3</v>
      </c>
    </row>
    <row r="239" spans="1:30" s="23" customFormat="1" ht="27.75">
      <c r="A239" s="324"/>
      <c r="B239" s="323" t="s">
        <v>298</v>
      </c>
      <c r="C239" s="323" t="s">
        <v>485</v>
      </c>
      <c r="D239" s="347"/>
      <c r="E239" s="348"/>
      <c r="F239" s="348"/>
      <c r="G239" s="348"/>
      <c r="H239" s="348">
        <v>1</v>
      </c>
      <c r="I239" s="348"/>
      <c r="J239" s="348"/>
      <c r="K239" s="348"/>
      <c r="L239" s="348"/>
      <c r="M239" s="348"/>
      <c r="N239" s="348"/>
      <c r="O239" s="348"/>
      <c r="P239" s="348"/>
      <c r="Q239" s="348"/>
      <c r="R239" s="348"/>
      <c r="S239" s="348"/>
      <c r="T239" s="348"/>
      <c r="U239" s="348"/>
      <c r="V239" s="348"/>
      <c r="W239" s="348"/>
      <c r="X239" s="348"/>
      <c r="Y239" s="348"/>
      <c r="Z239" s="348"/>
      <c r="AA239" s="348"/>
      <c r="AB239" s="348"/>
      <c r="AC239" s="348"/>
      <c r="AD239" s="349">
        <v>1</v>
      </c>
    </row>
    <row r="240" spans="1:30" s="23" customFormat="1" ht="27.75">
      <c r="A240" s="324"/>
      <c r="B240" s="324"/>
      <c r="C240" s="325" t="s">
        <v>597</v>
      </c>
      <c r="D240" s="350"/>
      <c r="E240" s="351"/>
      <c r="F240" s="351"/>
      <c r="G240" s="351"/>
      <c r="H240" s="351"/>
      <c r="I240" s="351"/>
      <c r="J240" s="351"/>
      <c r="K240" s="351"/>
      <c r="L240" s="351"/>
      <c r="M240" s="351"/>
      <c r="N240" s="351"/>
      <c r="O240" s="351">
        <v>1</v>
      </c>
      <c r="P240" s="351"/>
      <c r="Q240" s="351"/>
      <c r="R240" s="351"/>
      <c r="S240" s="351"/>
      <c r="T240" s="351"/>
      <c r="U240" s="351"/>
      <c r="V240" s="351"/>
      <c r="W240" s="351"/>
      <c r="X240" s="351"/>
      <c r="Y240" s="351"/>
      <c r="Z240" s="351"/>
      <c r="AA240" s="351"/>
      <c r="AB240" s="351"/>
      <c r="AC240" s="351"/>
      <c r="AD240" s="352">
        <v>1</v>
      </c>
    </row>
    <row r="241" spans="1:30" s="23" customFormat="1" ht="27.75">
      <c r="A241" s="324"/>
      <c r="B241" s="326" t="s">
        <v>598</v>
      </c>
      <c r="C241" s="327"/>
      <c r="D241" s="355"/>
      <c r="E241" s="356"/>
      <c r="F241" s="356"/>
      <c r="G241" s="356"/>
      <c r="H241" s="356">
        <v>1</v>
      </c>
      <c r="I241" s="356"/>
      <c r="J241" s="356"/>
      <c r="K241" s="356"/>
      <c r="L241" s="356"/>
      <c r="M241" s="356"/>
      <c r="N241" s="356"/>
      <c r="O241" s="356">
        <v>1</v>
      </c>
      <c r="P241" s="356"/>
      <c r="Q241" s="356"/>
      <c r="R241" s="356"/>
      <c r="S241" s="356"/>
      <c r="T241" s="356"/>
      <c r="U241" s="356"/>
      <c r="V241" s="356"/>
      <c r="W241" s="356"/>
      <c r="X241" s="356"/>
      <c r="Y241" s="356"/>
      <c r="Z241" s="356"/>
      <c r="AA241" s="356"/>
      <c r="AB241" s="356"/>
      <c r="AC241" s="356"/>
      <c r="AD241" s="357">
        <v>2</v>
      </c>
    </row>
    <row r="242" spans="1:30" s="23" customFormat="1" ht="27.75">
      <c r="A242" s="324"/>
      <c r="B242" s="323" t="s">
        <v>302</v>
      </c>
      <c r="C242" s="323" t="s">
        <v>599</v>
      </c>
      <c r="D242" s="347"/>
      <c r="E242" s="348"/>
      <c r="F242" s="348"/>
      <c r="G242" s="348"/>
      <c r="H242" s="348"/>
      <c r="I242" s="348"/>
      <c r="J242" s="348"/>
      <c r="K242" s="348"/>
      <c r="L242" s="348"/>
      <c r="M242" s="348"/>
      <c r="N242" s="348"/>
      <c r="O242" s="348"/>
      <c r="P242" s="348"/>
      <c r="Q242" s="348"/>
      <c r="R242" s="348"/>
      <c r="S242" s="348"/>
      <c r="T242" s="348"/>
      <c r="U242" s="348"/>
      <c r="V242" s="348">
        <v>1</v>
      </c>
      <c r="W242" s="348"/>
      <c r="X242" s="348"/>
      <c r="Y242" s="348"/>
      <c r="Z242" s="348"/>
      <c r="AA242" s="348"/>
      <c r="AB242" s="348"/>
      <c r="AC242" s="348"/>
      <c r="AD242" s="349">
        <v>1</v>
      </c>
    </row>
    <row r="243" spans="1:30" s="23" customFormat="1" ht="27.75">
      <c r="A243" s="324"/>
      <c r="B243" s="326" t="s">
        <v>600</v>
      </c>
      <c r="C243" s="327"/>
      <c r="D243" s="355"/>
      <c r="E243" s="356"/>
      <c r="F243" s="356"/>
      <c r="G243" s="356"/>
      <c r="H243" s="356"/>
      <c r="I243" s="356"/>
      <c r="J243" s="356"/>
      <c r="K243" s="356"/>
      <c r="L243" s="356"/>
      <c r="M243" s="356"/>
      <c r="N243" s="356"/>
      <c r="O243" s="356"/>
      <c r="P243" s="356"/>
      <c r="Q243" s="356"/>
      <c r="R243" s="356"/>
      <c r="S243" s="356"/>
      <c r="T243" s="356"/>
      <c r="U243" s="356"/>
      <c r="V243" s="356">
        <v>1</v>
      </c>
      <c r="W243" s="356"/>
      <c r="X243" s="356"/>
      <c r="Y243" s="356"/>
      <c r="Z243" s="356"/>
      <c r="AA243" s="356"/>
      <c r="AB243" s="356"/>
      <c r="AC243" s="356"/>
      <c r="AD243" s="357">
        <v>1</v>
      </c>
    </row>
    <row r="244" spans="1:30" s="23" customFormat="1" ht="27.75">
      <c r="A244" s="324"/>
      <c r="B244" s="323" t="s">
        <v>30</v>
      </c>
      <c r="C244" s="323" t="s">
        <v>630</v>
      </c>
      <c r="D244" s="347"/>
      <c r="E244" s="348"/>
      <c r="F244" s="348"/>
      <c r="G244" s="348"/>
      <c r="H244" s="348"/>
      <c r="I244" s="348"/>
      <c r="J244" s="348"/>
      <c r="K244" s="348"/>
      <c r="L244" s="348"/>
      <c r="M244" s="348"/>
      <c r="N244" s="348"/>
      <c r="O244" s="348"/>
      <c r="P244" s="348"/>
      <c r="Q244" s="348"/>
      <c r="R244" s="348"/>
      <c r="S244" s="348"/>
      <c r="T244" s="348"/>
      <c r="U244" s="348"/>
      <c r="V244" s="348"/>
      <c r="W244" s="348">
        <v>1</v>
      </c>
      <c r="X244" s="348"/>
      <c r="Y244" s="348"/>
      <c r="Z244" s="348"/>
      <c r="AA244" s="348"/>
      <c r="AB244" s="348"/>
      <c r="AC244" s="348"/>
      <c r="AD244" s="349">
        <v>1</v>
      </c>
    </row>
    <row r="245" spans="1:30" s="23" customFormat="1" ht="27.75">
      <c r="A245" s="324"/>
      <c r="B245" s="326" t="s">
        <v>601</v>
      </c>
      <c r="C245" s="327"/>
      <c r="D245" s="355"/>
      <c r="E245" s="356"/>
      <c r="F245" s="356"/>
      <c r="G245" s="356"/>
      <c r="H245" s="356"/>
      <c r="I245" s="356"/>
      <c r="J245" s="356"/>
      <c r="K245" s="356"/>
      <c r="L245" s="356"/>
      <c r="M245" s="356"/>
      <c r="N245" s="356"/>
      <c r="O245" s="356"/>
      <c r="P245" s="356"/>
      <c r="Q245" s="356"/>
      <c r="R245" s="356"/>
      <c r="S245" s="356"/>
      <c r="T245" s="356"/>
      <c r="U245" s="356"/>
      <c r="V245" s="356"/>
      <c r="W245" s="356">
        <v>1</v>
      </c>
      <c r="X245" s="356"/>
      <c r="Y245" s="356"/>
      <c r="Z245" s="356"/>
      <c r="AA245" s="356"/>
      <c r="AB245" s="356"/>
      <c r="AC245" s="356"/>
      <c r="AD245" s="357">
        <v>1</v>
      </c>
    </row>
    <row r="246" spans="1:30" s="23" customFormat="1" ht="27.75">
      <c r="A246" s="358" t="s">
        <v>601</v>
      </c>
      <c r="B246" s="359"/>
      <c r="C246" s="359"/>
      <c r="D246" s="360"/>
      <c r="E246" s="361"/>
      <c r="F246" s="361"/>
      <c r="G246" s="361"/>
      <c r="H246" s="361">
        <v>1</v>
      </c>
      <c r="I246" s="361">
        <v>1</v>
      </c>
      <c r="J246" s="361">
        <v>2</v>
      </c>
      <c r="K246" s="361">
        <v>3</v>
      </c>
      <c r="L246" s="361">
        <v>1</v>
      </c>
      <c r="M246" s="361"/>
      <c r="N246" s="361"/>
      <c r="O246" s="361">
        <v>1</v>
      </c>
      <c r="P246" s="361"/>
      <c r="Q246" s="361"/>
      <c r="R246" s="361"/>
      <c r="S246" s="361"/>
      <c r="T246" s="361"/>
      <c r="U246" s="361"/>
      <c r="V246" s="361">
        <v>1</v>
      </c>
      <c r="W246" s="361">
        <v>1</v>
      </c>
      <c r="X246" s="361"/>
      <c r="Y246" s="361"/>
      <c r="Z246" s="361"/>
      <c r="AA246" s="361"/>
      <c r="AB246" s="361"/>
      <c r="AC246" s="361"/>
      <c r="AD246" s="362">
        <v>11</v>
      </c>
    </row>
    <row r="247" spans="1:30" s="23" customFormat="1" ht="27.75">
      <c r="A247" s="353" t="s">
        <v>504</v>
      </c>
      <c r="B247" s="354"/>
      <c r="C247" s="354"/>
      <c r="D247" s="344">
        <v>2</v>
      </c>
      <c r="E247" s="345">
        <v>1</v>
      </c>
      <c r="F247" s="345">
        <v>2</v>
      </c>
      <c r="G247" s="345">
        <v>2</v>
      </c>
      <c r="H247" s="345">
        <v>2</v>
      </c>
      <c r="I247" s="345">
        <v>2</v>
      </c>
      <c r="J247" s="345">
        <v>8</v>
      </c>
      <c r="K247" s="345">
        <v>5</v>
      </c>
      <c r="L247" s="345">
        <v>2</v>
      </c>
      <c r="M247" s="345">
        <v>5</v>
      </c>
      <c r="N247" s="345">
        <v>4</v>
      </c>
      <c r="O247" s="345">
        <v>11</v>
      </c>
      <c r="P247" s="345">
        <v>5</v>
      </c>
      <c r="Q247" s="345">
        <v>10</v>
      </c>
      <c r="R247" s="345">
        <v>10</v>
      </c>
      <c r="S247" s="345">
        <v>7</v>
      </c>
      <c r="T247" s="345">
        <v>7</v>
      </c>
      <c r="U247" s="345">
        <v>6</v>
      </c>
      <c r="V247" s="345">
        <v>6</v>
      </c>
      <c r="W247" s="345">
        <v>12</v>
      </c>
      <c r="X247" s="345">
        <v>12</v>
      </c>
      <c r="Y247" s="345">
        <v>10</v>
      </c>
      <c r="Z247" s="345">
        <v>20</v>
      </c>
      <c r="AA247" s="345">
        <v>28</v>
      </c>
      <c r="AB247" s="345">
        <v>37</v>
      </c>
      <c r="AC247" s="345">
        <v>1</v>
      </c>
      <c r="AD247" s="346">
        <v>217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6" customWidth="1"/>
    <col min="2" max="2" width="18.59765625" style="304" customWidth="1"/>
    <col min="3" max="3" width="5.09765625" style="26" customWidth="1"/>
    <col min="4" max="5" width="4.8984375" style="26" customWidth="1"/>
    <col min="6" max="6" width="5" style="26" customWidth="1"/>
    <col min="7" max="8" width="5.09765625" style="26" customWidth="1"/>
    <col min="9" max="9" width="4.69921875" style="26" customWidth="1"/>
    <col min="10" max="10" width="5" style="26" customWidth="1"/>
    <col min="11" max="13" width="5.296875" style="26" customWidth="1"/>
    <col min="14" max="14" width="5" style="26" customWidth="1"/>
    <col min="15" max="15" width="6.59765625" style="181" customWidth="1"/>
    <col min="16" max="16" width="18.09765625" style="182" customWidth="1"/>
    <col min="17" max="18" width="9.09765625" style="26"/>
    <col min="19" max="19" width="9.296875" style="26" bestFit="1" customWidth="1"/>
    <col min="20" max="16384" width="9.09765625" style="26"/>
  </cols>
  <sheetData>
    <row r="1" spans="1:19">
      <c r="B1" s="247" t="s">
        <v>351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9">
      <c r="A2" s="248"/>
      <c r="B2" s="249" t="s">
        <v>634</v>
      </c>
      <c r="C2" s="248"/>
      <c r="D2" s="248"/>
      <c r="E2" s="248"/>
      <c r="F2" s="248"/>
      <c r="G2" s="248"/>
      <c r="H2" s="248"/>
    </row>
    <row r="3" spans="1:19">
      <c r="A3" s="250" t="s">
        <v>9</v>
      </c>
      <c r="B3" s="251" t="s">
        <v>72</v>
      </c>
      <c r="C3" s="250" t="s">
        <v>65</v>
      </c>
      <c r="D3" s="250" t="s">
        <v>66</v>
      </c>
      <c r="E3" s="250" t="s">
        <v>47</v>
      </c>
      <c r="F3" s="250" t="s">
        <v>48</v>
      </c>
      <c r="G3" s="250" t="s">
        <v>49</v>
      </c>
      <c r="H3" s="250" t="s">
        <v>50</v>
      </c>
      <c r="I3" s="250" t="s">
        <v>51</v>
      </c>
      <c r="J3" s="250" t="s">
        <v>52</v>
      </c>
      <c r="K3" s="250" t="s">
        <v>53</v>
      </c>
      <c r="L3" s="250" t="s">
        <v>54</v>
      </c>
      <c r="M3" s="250" t="s">
        <v>55</v>
      </c>
      <c r="N3" s="250" t="s">
        <v>56</v>
      </c>
      <c r="O3" s="250" t="s">
        <v>41</v>
      </c>
      <c r="P3" s="252" t="s">
        <v>353</v>
      </c>
    </row>
    <row r="4" spans="1:19">
      <c r="A4" s="253"/>
      <c r="B4" s="254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5" t="s">
        <v>1</v>
      </c>
    </row>
    <row r="5" spans="1:19">
      <c r="A5" s="256" t="s">
        <v>73</v>
      </c>
      <c r="B5" s="257" t="s">
        <v>152</v>
      </c>
      <c r="C5" s="258">
        <v>0</v>
      </c>
      <c r="D5" s="258">
        <v>1</v>
      </c>
      <c r="E5" s="258">
        <v>0</v>
      </c>
      <c r="F5" s="258">
        <v>0</v>
      </c>
      <c r="G5" s="258">
        <v>10</v>
      </c>
      <c r="H5" s="258">
        <v>51</v>
      </c>
      <c r="I5" s="258">
        <v>41</v>
      </c>
      <c r="J5" s="258">
        <v>37</v>
      </c>
      <c r="K5" s="258">
        <v>14</v>
      </c>
      <c r="L5" s="258">
        <v>11</v>
      </c>
      <c r="M5" s="258">
        <v>5</v>
      </c>
      <c r="N5" s="258">
        <v>4</v>
      </c>
      <c r="O5" s="259">
        <v>288</v>
      </c>
      <c r="S5" s="260"/>
    </row>
    <row r="6" spans="1:19">
      <c r="A6" s="256"/>
      <c r="B6" s="257" t="s">
        <v>153</v>
      </c>
      <c r="C6" s="258">
        <v>4</v>
      </c>
      <c r="D6" s="258">
        <v>14</v>
      </c>
      <c r="E6" s="258">
        <v>17</v>
      </c>
      <c r="F6" s="258">
        <v>21</v>
      </c>
      <c r="G6" s="258">
        <v>44</v>
      </c>
      <c r="H6" s="258">
        <v>213</v>
      </c>
      <c r="I6" s="258">
        <v>255</v>
      </c>
      <c r="J6" s="258">
        <v>158</v>
      </c>
      <c r="K6" s="258">
        <v>117</v>
      </c>
      <c r="L6" s="258">
        <v>70</v>
      </c>
      <c r="M6" s="258">
        <v>23</v>
      </c>
      <c r="N6" s="258">
        <v>12</v>
      </c>
      <c r="O6" s="259">
        <f t="shared" ref="O6:O12" si="0">SUM(C6:N6)</f>
        <v>948</v>
      </c>
    </row>
    <row r="7" spans="1:19">
      <c r="A7" s="256"/>
      <c r="B7" s="257" t="s">
        <v>189</v>
      </c>
      <c r="C7" s="258">
        <v>13</v>
      </c>
      <c r="D7" s="258">
        <v>11</v>
      </c>
      <c r="E7" s="258">
        <v>15</v>
      </c>
      <c r="F7" s="258">
        <v>35</v>
      </c>
      <c r="G7" s="258">
        <v>32</v>
      </c>
      <c r="H7" s="258">
        <v>30</v>
      </c>
      <c r="I7" s="258">
        <v>60</v>
      </c>
      <c r="J7" s="258">
        <v>46</v>
      </c>
      <c r="K7" s="258">
        <v>23</v>
      </c>
      <c r="L7" s="258">
        <v>16</v>
      </c>
      <c r="M7" s="258">
        <v>5</v>
      </c>
      <c r="N7" s="258">
        <v>0</v>
      </c>
      <c r="O7" s="259">
        <f t="shared" si="0"/>
        <v>286</v>
      </c>
    </row>
    <row r="8" spans="1:19">
      <c r="A8" s="256"/>
      <c r="B8" s="257" t="s">
        <v>329</v>
      </c>
      <c r="C8" s="258">
        <v>1</v>
      </c>
      <c r="D8" s="258">
        <v>2</v>
      </c>
      <c r="E8" s="258">
        <v>0</v>
      </c>
      <c r="F8" s="258">
        <v>1</v>
      </c>
      <c r="G8" s="258">
        <v>1</v>
      </c>
      <c r="H8" s="258">
        <v>7</v>
      </c>
      <c r="I8" s="258">
        <v>4</v>
      </c>
      <c r="J8" s="258">
        <v>2</v>
      </c>
      <c r="K8" s="258">
        <v>4</v>
      </c>
      <c r="L8" s="258">
        <v>3</v>
      </c>
      <c r="M8" s="258">
        <v>1</v>
      </c>
      <c r="N8" s="258">
        <v>4</v>
      </c>
      <c r="O8" s="259">
        <f t="shared" si="0"/>
        <v>30</v>
      </c>
    </row>
    <row r="9" spans="1:19">
      <c r="A9" s="256"/>
      <c r="B9" s="257" t="s">
        <v>330</v>
      </c>
      <c r="C9" s="258">
        <v>1</v>
      </c>
      <c r="D9" s="258">
        <v>1</v>
      </c>
      <c r="E9" s="258">
        <v>0</v>
      </c>
      <c r="F9" s="258">
        <v>2</v>
      </c>
      <c r="G9" s="258">
        <v>4</v>
      </c>
      <c r="H9" s="258">
        <v>28</v>
      </c>
      <c r="I9" s="258">
        <v>16</v>
      </c>
      <c r="J9" s="258">
        <v>21</v>
      </c>
      <c r="K9" s="258">
        <v>9</v>
      </c>
      <c r="L9" s="258">
        <v>10</v>
      </c>
      <c r="M9" s="258">
        <v>5</v>
      </c>
      <c r="N9" s="258">
        <v>3</v>
      </c>
      <c r="O9" s="259">
        <f t="shared" si="0"/>
        <v>100</v>
      </c>
    </row>
    <row r="10" spans="1:19">
      <c r="A10" s="261"/>
      <c r="B10" s="262" t="s">
        <v>346</v>
      </c>
      <c r="C10" s="263">
        <f>MEDIAN(C5:C9)</f>
        <v>1</v>
      </c>
      <c r="D10" s="263">
        <f t="shared" ref="D10:N10" si="1">MEDIAN(D5:D9)</f>
        <v>2</v>
      </c>
      <c r="E10" s="263">
        <f t="shared" si="1"/>
        <v>0</v>
      </c>
      <c r="F10" s="263">
        <f t="shared" si="1"/>
        <v>2</v>
      </c>
      <c r="G10" s="263">
        <f t="shared" si="1"/>
        <v>10</v>
      </c>
      <c r="H10" s="263">
        <f t="shared" si="1"/>
        <v>30</v>
      </c>
      <c r="I10" s="263">
        <f t="shared" si="1"/>
        <v>41</v>
      </c>
      <c r="J10" s="263">
        <f t="shared" si="1"/>
        <v>37</v>
      </c>
      <c r="K10" s="263">
        <f t="shared" si="1"/>
        <v>14</v>
      </c>
      <c r="L10" s="263">
        <f t="shared" si="1"/>
        <v>11</v>
      </c>
      <c r="M10" s="263">
        <f t="shared" si="1"/>
        <v>5</v>
      </c>
      <c r="N10" s="263">
        <f t="shared" si="1"/>
        <v>4</v>
      </c>
      <c r="O10" s="263">
        <f t="shared" si="0"/>
        <v>157</v>
      </c>
    </row>
    <row r="11" spans="1:19">
      <c r="A11" s="256"/>
      <c r="B11" s="264" t="s">
        <v>74</v>
      </c>
      <c r="C11" s="180">
        <f>C10*P11/O10</f>
        <v>0.79999999999999993</v>
      </c>
      <c r="D11" s="180">
        <f>D10*P11/O10</f>
        <v>1.5999999999999999</v>
      </c>
      <c r="E11" s="180">
        <f>E10*P11/O10</f>
        <v>0</v>
      </c>
      <c r="F11" s="180">
        <f>F10*P11/O10</f>
        <v>1.5999999999999999</v>
      </c>
      <c r="G11" s="180">
        <f>G10*P11/O10</f>
        <v>8</v>
      </c>
      <c r="H11" s="180">
        <f>H10*P11/O10</f>
        <v>24</v>
      </c>
      <c r="I11" s="180">
        <f>I10*P11/O10</f>
        <v>32.799999999999997</v>
      </c>
      <c r="J11" s="180">
        <f>J10*P11/O10</f>
        <v>29.599999999999998</v>
      </c>
      <c r="K11" s="180">
        <f>K10*P11/O10</f>
        <v>11.2</v>
      </c>
      <c r="L11" s="180">
        <f>L10*P11/O10</f>
        <v>8.7999999999999989</v>
      </c>
      <c r="M11" s="180">
        <f>M10*P11/O10</f>
        <v>4</v>
      </c>
      <c r="N11" s="180">
        <f>N10*P11/O10</f>
        <v>3.1999999999999997</v>
      </c>
      <c r="O11" s="133">
        <f t="shared" si="0"/>
        <v>125.6</v>
      </c>
      <c r="P11" s="265">
        <f>O10*80/100</f>
        <v>125.6</v>
      </c>
    </row>
    <row r="12" spans="1:19">
      <c r="A12" s="256"/>
      <c r="B12" s="266" t="s">
        <v>345</v>
      </c>
      <c r="C12" s="267">
        <f>รายเดือน66!B5</f>
        <v>1</v>
      </c>
      <c r="D12" s="267">
        <f>รายเดือน66!C5</f>
        <v>0</v>
      </c>
      <c r="E12" s="267">
        <f>รายเดือน66!D5</f>
        <v>2</v>
      </c>
      <c r="F12" s="267">
        <f>รายเดือน66!E5</f>
        <v>6</v>
      </c>
      <c r="G12" s="267">
        <f>รายเดือน66!F5</f>
        <v>3</v>
      </c>
      <c r="H12" s="267">
        <f>รายเดือน66!G5</f>
        <v>6</v>
      </c>
      <c r="I12" s="267">
        <f>รายเดือน66!H5</f>
        <v>0</v>
      </c>
      <c r="J12" s="267">
        <f>รายเดือน66!I5</f>
        <v>0</v>
      </c>
      <c r="K12" s="267">
        <f>รายเดือน66!J5</f>
        <v>0</v>
      </c>
      <c r="L12" s="267">
        <f>รายเดือน66!K5</f>
        <v>0</v>
      </c>
      <c r="M12" s="267">
        <f>รายเดือน66!L5</f>
        <v>0</v>
      </c>
      <c r="N12" s="267">
        <f>รายเดือน66!M5</f>
        <v>0</v>
      </c>
      <c r="O12" s="268">
        <f t="shared" si="0"/>
        <v>18</v>
      </c>
      <c r="P12" s="269"/>
    </row>
    <row r="13" spans="1:19">
      <c r="A13" s="256"/>
      <c r="B13" s="270" t="s">
        <v>347</v>
      </c>
      <c r="C13" s="271">
        <f>C12</f>
        <v>1</v>
      </c>
      <c r="D13" s="271">
        <f>C12+D12</f>
        <v>1</v>
      </c>
      <c r="E13" s="271">
        <f>C12+D12+E12</f>
        <v>3</v>
      </c>
      <c r="F13" s="271">
        <f>C12+D12+E12+F12</f>
        <v>9</v>
      </c>
      <c r="G13" s="271">
        <f>C12+D12+E12+F12+G12</f>
        <v>12</v>
      </c>
      <c r="H13" s="271">
        <f>C12+D12+E12+F12+G12+H12</f>
        <v>18</v>
      </c>
      <c r="I13" s="271">
        <f>C12+D12+E12+F12+G12+H12+I12</f>
        <v>18</v>
      </c>
      <c r="J13" s="271">
        <f>C12+D12+E12+F12+G12+H12+I12+J12</f>
        <v>18</v>
      </c>
      <c r="K13" s="271">
        <f>C12+D12+E12+F12+G12+H12+I12+J12+K12</f>
        <v>18</v>
      </c>
      <c r="L13" s="271">
        <f>C12+D12+E12+F12+G12+H12+I12+J12+K12+L12</f>
        <v>18</v>
      </c>
      <c r="M13" s="271">
        <f>C12+D12+E12+F12+G12+H12+I12+J12+K12+L12+M12</f>
        <v>18</v>
      </c>
      <c r="N13" s="271">
        <f>C12+D12+E12+F12+G12+H12+I12+J12+K12+L12+M12+N12</f>
        <v>18</v>
      </c>
      <c r="O13" s="272"/>
      <c r="P13" s="269"/>
    </row>
    <row r="14" spans="1:19">
      <c r="A14" s="273"/>
      <c r="B14" s="274" t="s">
        <v>72</v>
      </c>
      <c r="C14" s="275" t="s">
        <v>65</v>
      </c>
      <c r="D14" s="275" t="s">
        <v>66</v>
      </c>
      <c r="E14" s="275" t="s">
        <v>47</v>
      </c>
      <c r="F14" s="275" t="s">
        <v>48</v>
      </c>
      <c r="G14" s="275" t="s">
        <v>49</v>
      </c>
      <c r="H14" s="275" t="s">
        <v>50</v>
      </c>
      <c r="I14" s="275" t="s">
        <v>51</v>
      </c>
      <c r="J14" s="275" t="s">
        <v>52</v>
      </c>
      <c r="K14" s="275" t="s">
        <v>53</v>
      </c>
      <c r="L14" s="275" t="s">
        <v>54</v>
      </c>
      <c r="M14" s="275" t="s">
        <v>55</v>
      </c>
      <c r="N14" s="275" t="s">
        <v>56</v>
      </c>
      <c r="O14" s="272" t="s">
        <v>41</v>
      </c>
      <c r="P14" s="269"/>
    </row>
    <row r="15" spans="1:19">
      <c r="A15" s="256" t="s">
        <v>75</v>
      </c>
      <c r="B15" s="257" t="s">
        <v>152</v>
      </c>
      <c r="C15" s="276">
        <v>0</v>
      </c>
      <c r="D15" s="276">
        <v>0</v>
      </c>
      <c r="E15" s="276">
        <v>0</v>
      </c>
      <c r="F15" s="276">
        <v>0</v>
      </c>
      <c r="G15" s="276">
        <v>1</v>
      </c>
      <c r="H15" s="276">
        <v>9</v>
      </c>
      <c r="I15" s="276">
        <v>8</v>
      </c>
      <c r="J15" s="276">
        <v>11</v>
      </c>
      <c r="K15" s="276">
        <v>5</v>
      </c>
      <c r="L15" s="276">
        <v>1</v>
      </c>
      <c r="M15" s="276">
        <v>1</v>
      </c>
      <c r="N15" s="276">
        <v>3</v>
      </c>
      <c r="O15" s="259">
        <f t="shared" ref="O15:O22" si="2">SUM(C15:N15)</f>
        <v>39</v>
      </c>
    </row>
    <row r="16" spans="1:19" ht="21.75" customHeight="1">
      <c r="A16" s="256" t="s">
        <v>21</v>
      </c>
      <c r="B16" s="257" t="s">
        <v>153</v>
      </c>
      <c r="C16" s="276">
        <v>2</v>
      </c>
      <c r="D16" s="276">
        <v>2</v>
      </c>
      <c r="E16" s="276">
        <v>1</v>
      </c>
      <c r="F16" s="276">
        <v>3</v>
      </c>
      <c r="G16" s="276">
        <v>5</v>
      </c>
      <c r="H16" s="276">
        <v>17</v>
      </c>
      <c r="I16" s="276">
        <v>39</v>
      </c>
      <c r="J16" s="276">
        <v>31</v>
      </c>
      <c r="K16" s="276">
        <v>19</v>
      </c>
      <c r="L16" s="276">
        <v>10</v>
      </c>
      <c r="M16" s="276">
        <v>3</v>
      </c>
      <c r="N16" s="276">
        <v>1</v>
      </c>
      <c r="O16" s="259">
        <f t="shared" si="2"/>
        <v>133</v>
      </c>
    </row>
    <row r="17" spans="1:18">
      <c r="A17" s="256"/>
      <c r="B17" s="257" t="s">
        <v>189</v>
      </c>
      <c r="C17" s="276">
        <v>4</v>
      </c>
      <c r="D17" s="276">
        <v>2</v>
      </c>
      <c r="E17" s="276">
        <v>3</v>
      </c>
      <c r="F17" s="276">
        <v>3</v>
      </c>
      <c r="G17" s="276">
        <v>3</v>
      </c>
      <c r="H17" s="276">
        <v>4</v>
      </c>
      <c r="I17" s="276">
        <v>17</v>
      </c>
      <c r="J17" s="276">
        <v>11</v>
      </c>
      <c r="K17" s="276">
        <v>7</v>
      </c>
      <c r="L17" s="276">
        <v>2</v>
      </c>
      <c r="M17" s="276">
        <v>3</v>
      </c>
      <c r="N17" s="276">
        <v>0</v>
      </c>
      <c r="O17" s="259">
        <f t="shared" si="2"/>
        <v>59</v>
      </c>
    </row>
    <row r="18" spans="1:18">
      <c r="A18" s="256"/>
      <c r="B18" s="257" t="s">
        <v>329</v>
      </c>
      <c r="C18" s="276">
        <v>1</v>
      </c>
      <c r="D18" s="276">
        <v>2</v>
      </c>
      <c r="E18" s="276">
        <v>0</v>
      </c>
      <c r="F18" s="276">
        <v>0</v>
      </c>
      <c r="G18" s="276">
        <v>1</v>
      </c>
      <c r="H18" s="276">
        <v>1</v>
      </c>
      <c r="I18" s="276">
        <v>0</v>
      </c>
      <c r="J18" s="276">
        <v>0</v>
      </c>
      <c r="K18" s="276">
        <v>1</v>
      </c>
      <c r="L18" s="276">
        <v>1</v>
      </c>
      <c r="M18" s="276">
        <v>1</v>
      </c>
      <c r="N18" s="276">
        <v>0</v>
      </c>
      <c r="O18" s="259">
        <f t="shared" si="2"/>
        <v>8</v>
      </c>
    </row>
    <row r="19" spans="1:18">
      <c r="A19" s="256"/>
      <c r="B19" s="257" t="s">
        <v>330</v>
      </c>
      <c r="C19" s="276">
        <v>1</v>
      </c>
      <c r="D19" s="276">
        <v>0</v>
      </c>
      <c r="E19" s="276">
        <v>0</v>
      </c>
      <c r="F19" s="276">
        <v>1</v>
      </c>
      <c r="G19" s="276">
        <v>1</v>
      </c>
      <c r="H19" s="276">
        <v>9</v>
      </c>
      <c r="I19" s="276">
        <v>6</v>
      </c>
      <c r="J19" s="276">
        <v>5</v>
      </c>
      <c r="K19" s="276">
        <v>1</v>
      </c>
      <c r="L19" s="276">
        <v>1</v>
      </c>
      <c r="M19" s="276">
        <v>0</v>
      </c>
      <c r="N19" s="276">
        <v>0</v>
      </c>
      <c r="O19" s="259">
        <f t="shared" si="2"/>
        <v>25</v>
      </c>
    </row>
    <row r="20" spans="1:18">
      <c r="A20" s="261"/>
      <c r="B20" s="262" t="s">
        <v>346</v>
      </c>
      <c r="C20" s="277">
        <f>MEDIAN(C15:C19)</f>
        <v>1</v>
      </c>
      <c r="D20" s="277">
        <f t="shared" ref="D20:N20" si="3">MEDIAN(D15:D19)</f>
        <v>2</v>
      </c>
      <c r="E20" s="277">
        <f t="shared" si="3"/>
        <v>0</v>
      </c>
      <c r="F20" s="277">
        <f t="shared" si="3"/>
        <v>1</v>
      </c>
      <c r="G20" s="277">
        <f t="shared" si="3"/>
        <v>1</v>
      </c>
      <c r="H20" s="277">
        <f t="shared" si="3"/>
        <v>9</v>
      </c>
      <c r="I20" s="277">
        <f t="shared" si="3"/>
        <v>8</v>
      </c>
      <c r="J20" s="277">
        <f t="shared" si="3"/>
        <v>11</v>
      </c>
      <c r="K20" s="277">
        <f t="shared" si="3"/>
        <v>5</v>
      </c>
      <c r="L20" s="277">
        <f t="shared" si="3"/>
        <v>1</v>
      </c>
      <c r="M20" s="277">
        <f t="shared" si="3"/>
        <v>1</v>
      </c>
      <c r="N20" s="277">
        <f t="shared" si="3"/>
        <v>0</v>
      </c>
      <c r="O20" s="263">
        <f t="shared" si="2"/>
        <v>40</v>
      </c>
      <c r="R20" s="260"/>
    </row>
    <row r="21" spans="1:18">
      <c r="A21" s="256"/>
      <c r="B21" s="264" t="s">
        <v>74</v>
      </c>
      <c r="C21" s="180">
        <f>C20*P21/O20</f>
        <v>0.8</v>
      </c>
      <c r="D21" s="180">
        <f>D20*P21/O20</f>
        <v>1.6</v>
      </c>
      <c r="E21" s="180">
        <f>E20*P21/O20</f>
        <v>0</v>
      </c>
      <c r="F21" s="180">
        <f>F20*P21/O20</f>
        <v>0.8</v>
      </c>
      <c r="G21" s="180">
        <f>G20*P21/O20</f>
        <v>0.8</v>
      </c>
      <c r="H21" s="180">
        <f>H20*P21/O20</f>
        <v>7.2</v>
      </c>
      <c r="I21" s="180">
        <f>I20*P21/O20</f>
        <v>6.4</v>
      </c>
      <c r="J21" s="180">
        <f>J20*P21/O20</f>
        <v>8.8000000000000007</v>
      </c>
      <c r="K21" s="180">
        <f>K20*P21/O20</f>
        <v>4</v>
      </c>
      <c r="L21" s="180">
        <f>L20*P21/O20</f>
        <v>0.8</v>
      </c>
      <c r="M21" s="180">
        <f>M20*P21/O20</f>
        <v>0.8</v>
      </c>
      <c r="N21" s="180">
        <f>N20*P21/O20</f>
        <v>0</v>
      </c>
      <c r="O21" s="133">
        <f t="shared" si="2"/>
        <v>32</v>
      </c>
      <c r="P21" s="265">
        <f>O20*80/100</f>
        <v>32</v>
      </c>
    </row>
    <row r="22" spans="1:18">
      <c r="A22" s="256"/>
      <c r="B22" s="266" t="s">
        <v>345</v>
      </c>
      <c r="C22" s="267">
        <f>รายเดือน66!B6</f>
        <v>0</v>
      </c>
      <c r="D22" s="267">
        <f>รายเดือน66!C6</f>
        <v>0</v>
      </c>
      <c r="E22" s="267">
        <f>รายเดือน66!D6</f>
        <v>0</v>
      </c>
      <c r="F22" s="267">
        <f>รายเดือน66!E6</f>
        <v>0</v>
      </c>
      <c r="G22" s="267">
        <f>รายเดือน66!F6</f>
        <v>0</v>
      </c>
      <c r="H22" s="267">
        <f>รายเดือน66!G6</f>
        <v>1</v>
      </c>
      <c r="I22" s="267">
        <f>รายเดือน66!H6</f>
        <v>0</v>
      </c>
      <c r="J22" s="267">
        <f>รายเดือน66!I6</f>
        <v>0</v>
      </c>
      <c r="K22" s="267">
        <f>รายเดือน66!J6</f>
        <v>0</v>
      </c>
      <c r="L22" s="267">
        <f>รายเดือน66!K6</f>
        <v>0</v>
      </c>
      <c r="M22" s="267">
        <f>รายเดือน66!L6</f>
        <v>0</v>
      </c>
      <c r="N22" s="267">
        <f>รายเดือน66!M6</f>
        <v>0</v>
      </c>
      <c r="O22" s="268">
        <f t="shared" si="2"/>
        <v>1</v>
      </c>
    </row>
    <row r="23" spans="1:18">
      <c r="A23" s="278"/>
      <c r="B23" s="270" t="s">
        <v>347</v>
      </c>
      <c r="C23" s="271">
        <v>1</v>
      </c>
      <c r="D23" s="271">
        <f>C22+D22</f>
        <v>0</v>
      </c>
      <c r="E23" s="271">
        <f>C22+D22+E22</f>
        <v>0</v>
      </c>
      <c r="F23" s="271">
        <f>C22+D22+E22+F22</f>
        <v>0</v>
      </c>
      <c r="G23" s="271">
        <f>C22+D22+E22+F22+G22</f>
        <v>0</v>
      </c>
      <c r="H23" s="271">
        <f>C22+D22+E22+F22+G22+H22</f>
        <v>1</v>
      </c>
      <c r="I23" s="271">
        <f>C22+D22+E22+F22+G22+H22+I22</f>
        <v>1</v>
      </c>
      <c r="J23" s="271">
        <f>C22+D22+E22+F22+G22+H22+I22+J22</f>
        <v>1</v>
      </c>
      <c r="K23" s="271">
        <f>C22+D22+E22+F22+G22+H22+I22+J22+K22</f>
        <v>1</v>
      </c>
      <c r="L23" s="271">
        <f>C22+D22+E22+F22+G22+H22+I22+J22+K22+L22</f>
        <v>1</v>
      </c>
      <c r="M23" s="271">
        <f>C22+D22+E22+F22+G22+H22+I22+J22+K22+L22+M22</f>
        <v>1</v>
      </c>
      <c r="N23" s="271">
        <f>C22+D22+E22+F22+G22+H22+I22+J22+K22+L22+M22+N22</f>
        <v>1</v>
      </c>
      <c r="O23" s="272"/>
    </row>
    <row r="24" spans="1:18">
      <c r="A24" s="256" t="s">
        <v>76</v>
      </c>
      <c r="B24" s="76" t="s">
        <v>72</v>
      </c>
      <c r="C24" s="30" t="s">
        <v>65</v>
      </c>
      <c r="D24" s="30" t="s">
        <v>66</v>
      </c>
      <c r="E24" s="30" t="s">
        <v>47</v>
      </c>
      <c r="F24" s="30" t="s">
        <v>48</v>
      </c>
      <c r="G24" s="30" t="s">
        <v>49</v>
      </c>
      <c r="H24" s="30" t="s">
        <v>50</v>
      </c>
      <c r="I24" s="30" t="s">
        <v>51</v>
      </c>
      <c r="J24" s="30" t="s">
        <v>52</v>
      </c>
      <c r="K24" s="30" t="s">
        <v>53</v>
      </c>
      <c r="L24" s="30" t="s">
        <v>54</v>
      </c>
      <c r="M24" s="30" t="s">
        <v>55</v>
      </c>
      <c r="N24" s="30" t="s">
        <v>56</v>
      </c>
      <c r="O24" s="30" t="s">
        <v>41</v>
      </c>
    </row>
    <row r="25" spans="1:18">
      <c r="A25" s="256" t="s">
        <v>77</v>
      </c>
      <c r="B25" s="257" t="s">
        <v>152</v>
      </c>
      <c r="C25" s="279">
        <v>2</v>
      </c>
      <c r="D25" s="279">
        <v>12</v>
      </c>
      <c r="E25" s="279">
        <v>16</v>
      </c>
      <c r="F25" s="279">
        <v>18</v>
      </c>
      <c r="G25" s="279">
        <v>39</v>
      </c>
      <c r="H25" s="279">
        <v>196</v>
      </c>
      <c r="I25" s="279">
        <v>216</v>
      </c>
      <c r="J25" s="279">
        <v>127</v>
      </c>
      <c r="K25" s="279">
        <v>98</v>
      </c>
      <c r="L25" s="279">
        <v>60</v>
      </c>
      <c r="M25" s="279">
        <v>20</v>
      </c>
      <c r="N25" s="279">
        <v>11</v>
      </c>
      <c r="O25" s="259">
        <f t="shared" ref="O25:O32" si="4">SUM(C25:N25)</f>
        <v>815</v>
      </c>
    </row>
    <row r="26" spans="1:18">
      <c r="A26" s="256"/>
      <c r="B26" s="257" t="s">
        <v>153</v>
      </c>
      <c r="C26" s="279">
        <v>9</v>
      </c>
      <c r="D26" s="279">
        <v>9</v>
      </c>
      <c r="E26" s="279">
        <v>12</v>
      </c>
      <c r="F26" s="279">
        <v>32</v>
      </c>
      <c r="G26" s="279">
        <v>29</v>
      </c>
      <c r="H26" s="279">
        <v>26</v>
      </c>
      <c r="I26" s="279">
        <v>43</v>
      </c>
      <c r="J26" s="279">
        <v>35</v>
      </c>
      <c r="K26" s="279">
        <v>16</v>
      </c>
      <c r="L26" s="279">
        <v>14</v>
      </c>
      <c r="M26" s="279">
        <v>2</v>
      </c>
      <c r="N26" s="279">
        <v>0</v>
      </c>
      <c r="O26" s="259">
        <f t="shared" si="4"/>
        <v>227</v>
      </c>
    </row>
    <row r="27" spans="1:18">
      <c r="A27" s="256"/>
      <c r="B27" s="257" t="s">
        <v>189</v>
      </c>
      <c r="C27" s="279">
        <v>0</v>
      </c>
      <c r="D27" s="279">
        <v>0</v>
      </c>
      <c r="E27" s="279">
        <v>0</v>
      </c>
      <c r="F27" s="279">
        <v>1</v>
      </c>
      <c r="G27" s="279">
        <v>0</v>
      </c>
      <c r="H27" s="279">
        <v>6</v>
      </c>
      <c r="I27" s="279">
        <v>4</v>
      </c>
      <c r="J27" s="279">
        <v>2</v>
      </c>
      <c r="K27" s="279">
        <v>3</v>
      </c>
      <c r="L27" s="279">
        <v>2</v>
      </c>
      <c r="M27" s="279">
        <v>0</v>
      </c>
      <c r="N27" s="279">
        <v>4</v>
      </c>
      <c r="O27" s="259">
        <f t="shared" si="4"/>
        <v>22</v>
      </c>
    </row>
    <row r="28" spans="1:18">
      <c r="A28" s="256"/>
      <c r="B28" s="257" t="s">
        <v>329</v>
      </c>
      <c r="C28" s="279">
        <v>0</v>
      </c>
      <c r="D28" s="279">
        <v>0</v>
      </c>
      <c r="E28" s="279">
        <v>0</v>
      </c>
      <c r="F28" s="279">
        <v>1</v>
      </c>
      <c r="G28" s="279">
        <v>0</v>
      </c>
      <c r="H28" s="279">
        <v>6</v>
      </c>
      <c r="I28" s="279">
        <v>4</v>
      </c>
      <c r="J28" s="279">
        <v>2</v>
      </c>
      <c r="K28" s="279">
        <v>3</v>
      </c>
      <c r="L28" s="279">
        <v>2</v>
      </c>
      <c r="M28" s="279">
        <v>0</v>
      </c>
      <c r="N28" s="279">
        <v>4</v>
      </c>
      <c r="O28" s="259">
        <f t="shared" si="4"/>
        <v>22</v>
      </c>
    </row>
    <row r="29" spans="1:18">
      <c r="A29" s="256"/>
      <c r="B29" s="257" t="s">
        <v>330</v>
      </c>
      <c r="C29" s="279">
        <v>0</v>
      </c>
      <c r="D29" s="279">
        <v>1</v>
      </c>
      <c r="E29" s="279">
        <v>0</v>
      </c>
      <c r="F29" s="279">
        <v>1</v>
      </c>
      <c r="G29" s="279">
        <v>3</v>
      </c>
      <c r="H29" s="279">
        <v>19</v>
      </c>
      <c r="I29" s="279">
        <v>10</v>
      </c>
      <c r="J29" s="279">
        <v>16</v>
      </c>
      <c r="K29" s="279">
        <v>8</v>
      </c>
      <c r="L29" s="279">
        <v>9</v>
      </c>
      <c r="M29" s="279">
        <v>5</v>
      </c>
      <c r="N29" s="279">
        <v>3</v>
      </c>
      <c r="O29" s="259">
        <f t="shared" si="4"/>
        <v>75</v>
      </c>
    </row>
    <row r="30" spans="1:18">
      <c r="A30" s="261"/>
      <c r="B30" s="262" t="s">
        <v>346</v>
      </c>
      <c r="C30" s="277">
        <f>MEDIAN(C25:C29)</f>
        <v>0</v>
      </c>
      <c r="D30" s="277">
        <f t="shared" ref="D30:N30" si="5">MEDIAN(D25:D29)</f>
        <v>1</v>
      </c>
      <c r="E30" s="277">
        <f t="shared" si="5"/>
        <v>0</v>
      </c>
      <c r="F30" s="277">
        <f t="shared" si="5"/>
        <v>1</v>
      </c>
      <c r="G30" s="277">
        <f t="shared" si="5"/>
        <v>3</v>
      </c>
      <c r="H30" s="277">
        <f t="shared" si="5"/>
        <v>19</v>
      </c>
      <c r="I30" s="277">
        <f t="shared" si="5"/>
        <v>10</v>
      </c>
      <c r="J30" s="277">
        <f t="shared" si="5"/>
        <v>16</v>
      </c>
      <c r="K30" s="277">
        <f t="shared" si="5"/>
        <v>8</v>
      </c>
      <c r="L30" s="277">
        <f t="shared" si="5"/>
        <v>9</v>
      </c>
      <c r="M30" s="277">
        <f t="shared" si="5"/>
        <v>2</v>
      </c>
      <c r="N30" s="277">
        <f t="shared" si="5"/>
        <v>4</v>
      </c>
      <c r="O30" s="263">
        <f t="shared" si="4"/>
        <v>73</v>
      </c>
    </row>
    <row r="31" spans="1:18">
      <c r="A31" s="256"/>
      <c r="B31" s="264" t="s">
        <v>74</v>
      </c>
      <c r="C31" s="180">
        <f>C30*P31/O30</f>
        <v>0</v>
      </c>
      <c r="D31" s="180">
        <f>D30*P31/O30</f>
        <v>0.79999999999999993</v>
      </c>
      <c r="E31" s="180">
        <f>E30*P31/O30</f>
        <v>0</v>
      </c>
      <c r="F31" s="180">
        <f>F30*P31/O30</f>
        <v>0.79999999999999993</v>
      </c>
      <c r="G31" s="180">
        <f>G30*P31/O30</f>
        <v>2.4</v>
      </c>
      <c r="H31" s="180">
        <f>H30*P31/O30</f>
        <v>15.2</v>
      </c>
      <c r="I31" s="180">
        <f>I30*P31/O30</f>
        <v>8</v>
      </c>
      <c r="J31" s="180">
        <f>J30*P31/O30</f>
        <v>12.799999999999999</v>
      </c>
      <c r="K31" s="180">
        <f>K30*P31/O30</f>
        <v>6.3999999999999995</v>
      </c>
      <c r="L31" s="180">
        <f>L30*P31/O30</f>
        <v>7.2</v>
      </c>
      <c r="M31" s="180">
        <f>M30*P31/O30</f>
        <v>1.5999999999999999</v>
      </c>
      <c r="N31" s="180">
        <f>N30*P31/O30</f>
        <v>3.1999999999999997</v>
      </c>
      <c r="O31" s="133">
        <f t="shared" si="4"/>
        <v>58.400000000000006</v>
      </c>
      <c r="P31" s="265">
        <f>O30*80/100</f>
        <v>58.4</v>
      </c>
    </row>
    <row r="32" spans="1:18">
      <c r="A32" s="256"/>
      <c r="B32" s="266" t="s">
        <v>345</v>
      </c>
      <c r="C32" s="267">
        <f>รายเดือน66!B7</f>
        <v>1</v>
      </c>
      <c r="D32" s="267">
        <f>รายเดือน66!C7</f>
        <v>0</v>
      </c>
      <c r="E32" s="267">
        <f>รายเดือน66!D7</f>
        <v>2</v>
      </c>
      <c r="F32" s="267">
        <f>รายเดือน66!E7</f>
        <v>6</v>
      </c>
      <c r="G32" s="267">
        <f>รายเดือน66!F7</f>
        <v>3</v>
      </c>
      <c r="H32" s="267">
        <f>รายเดือน66!G7</f>
        <v>5</v>
      </c>
      <c r="I32" s="267">
        <f>รายเดือน66!H7</f>
        <v>0</v>
      </c>
      <c r="J32" s="267">
        <f>รายเดือน66!I7</f>
        <v>0</v>
      </c>
      <c r="K32" s="267">
        <f>รายเดือน66!J7</f>
        <v>0</v>
      </c>
      <c r="L32" s="267">
        <f>รายเดือน66!K7</f>
        <v>0</v>
      </c>
      <c r="M32" s="267">
        <f>รายเดือน66!L7</f>
        <v>0</v>
      </c>
      <c r="N32" s="267">
        <f>รายเดือน66!M7</f>
        <v>0</v>
      </c>
      <c r="O32" s="268">
        <f t="shared" si="4"/>
        <v>17</v>
      </c>
    </row>
    <row r="33" spans="1:16">
      <c r="A33" s="278"/>
      <c r="B33" s="270" t="s">
        <v>347</v>
      </c>
      <c r="C33" s="271">
        <f>C32</f>
        <v>1</v>
      </c>
      <c r="D33" s="271">
        <f>C32+D32</f>
        <v>1</v>
      </c>
      <c r="E33" s="271">
        <f>C32+D32+E32</f>
        <v>3</v>
      </c>
      <c r="F33" s="271">
        <f>C32+D32+E32+F32</f>
        <v>9</v>
      </c>
      <c r="G33" s="271">
        <f>C32+D32+E32+F32+G32</f>
        <v>12</v>
      </c>
      <c r="H33" s="271">
        <f>C32+D32+E32+F32+G32+H32</f>
        <v>17</v>
      </c>
      <c r="I33" s="271">
        <f>C32+D32+E32+F32+G32+H32+I32</f>
        <v>17</v>
      </c>
      <c r="J33" s="271">
        <f>C32+D32+E32+F32+G32+H32+I32+J32</f>
        <v>17</v>
      </c>
      <c r="K33" s="271">
        <f>C32+D32+E32+F32+G32+H32+I32+J32+K32</f>
        <v>17</v>
      </c>
      <c r="L33" s="271">
        <f>C32+D32+E32+F32+G32+H32+I32+J32+K32+L32</f>
        <v>17</v>
      </c>
      <c r="M33" s="271">
        <f>C32+D32+E32+F32+G32+H32+I32+J32+K32+L32+M32</f>
        <v>17</v>
      </c>
      <c r="N33" s="271">
        <f>C32+D32+E32+F32+G32+H32+I32+J32+K32+L32+M32+N32</f>
        <v>17</v>
      </c>
      <c r="O33" s="272"/>
    </row>
    <row r="34" spans="1:16">
      <c r="A34" s="273"/>
      <c r="B34" s="76" t="s">
        <v>72</v>
      </c>
      <c r="C34" s="30" t="s">
        <v>65</v>
      </c>
      <c r="D34" s="30" t="s">
        <v>66</v>
      </c>
      <c r="E34" s="30" t="s">
        <v>47</v>
      </c>
      <c r="F34" s="30" t="s">
        <v>48</v>
      </c>
      <c r="G34" s="30" t="s">
        <v>49</v>
      </c>
      <c r="H34" s="30" t="s">
        <v>50</v>
      </c>
      <c r="I34" s="30" t="s">
        <v>51</v>
      </c>
      <c r="J34" s="30" t="s">
        <v>52</v>
      </c>
      <c r="K34" s="30" t="s">
        <v>53</v>
      </c>
      <c r="L34" s="30" t="s">
        <v>54</v>
      </c>
      <c r="M34" s="30" t="s">
        <v>55</v>
      </c>
      <c r="N34" s="30" t="s">
        <v>56</v>
      </c>
      <c r="O34" s="30" t="s">
        <v>41</v>
      </c>
    </row>
    <row r="35" spans="1:16">
      <c r="A35" s="256" t="s">
        <v>78</v>
      </c>
      <c r="B35" s="257" t="s">
        <v>152</v>
      </c>
      <c r="C35" s="280">
        <v>0</v>
      </c>
      <c r="D35" s="280">
        <v>0</v>
      </c>
      <c r="E35" s="280">
        <v>0</v>
      </c>
      <c r="F35" s="280">
        <v>0</v>
      </c>
      <c r="G35" s="280">
        <v>12</v>
      </c>
      <c r="H35" s="280">
        <v>43</v>
      </c>
      <c r="I35" s="280">
        <v>32</v>
      </c>
      <c r="J35" s="280">
        <v>18</v>
      </c>
      <c r="K35" s="280">
        <v>16</v>
      </c>
      <c r="L35" s="280">
        <v>4</v>
      </c>
      <c r="M35" s="280">
        <v>4</v>
      </c>
      <c r="N35" s="280">
        <v>10</v>
      </c>
      <c r="O35" s="259">
        <f t="shared" ref="O35:O42" si="6">SUM(C35:N35)</f>
        <v>139</v>
      </c>
    </row>
    <row r="36" spans="1:16">
      <c r="A36" s="256"/>
      <c r="B36" s="257" t="s">
        <v>153</v>
      </c>
      <c r="C36" s="280">
        <v>4</v>
      </c>
      <c r="D36" s="280">
        <v>2</v>
      </c>
      <c r="E36" s="280">
        <v>3</v>
      </c>
      <c r="F36" s="280">
        <v>3</v>
      </c>
      <c r="G36" s="280">
        <v>3</v>
      </c>
      <c r="H36" s="280">
        <v>27</v>
      </c>
      <c r="I36" s="280">
        <v>34</v>
      </c>
      <c r="J36" s="280">
        <v>38</v>
      </c>
      <c r="K36" s="280">
        <v>55</v>
      </c>
      <c r="L36" s="280">
        <v>25</v>
      </c>
      <c r="M36" s="280">
        <v>7</v>
      </c>
      <c r="N36" s="280">
        <v>2</v>
      </c>
      <c r="O36" s="259">
        <f t="shared" si="6"/>
        <v>203</v>
      </c>
    </row>
    <row r="37" spans="1:16">
      <c r="A37" s="256"/>
      <c r="B37" s="257" t="s">
        <v>189</v>
      </c>
      <c r="C37" s="280">
        <v>1</v>
      </c>
      <c r="D37" s="280">
        <v>1</v>
      </c>
      <c r="E37" s="280">
        <v>1</v>
      </c>
      <c r="F37" s="280">
        <v>0</v>
      </c>
      <c r="G37" s="280">
        <v>7</v>
      </c>
      <c r="H37" s="280">
        <v>6</v>
      </c>
      <c r="I37" s="280">
        <v>13</v>
      </c>
      <c r="J37" s="280">
        <v>17</v>
      </c>
      <c r="K37" s="280">
        <v>23</v>
      </c>
      <c r="L37" s="280">
        <v>8</v>
      </c>
      <c r="M37" s="280">
        <v>5</v>
      </c>
      <c r="N37" s="280">
        <v>3</v>
      </c>
      <c r="O37" s="259">
        <f t="shared" si="6"/>
        <v>85</v>
      </c>
    </row>
    <row r="38" spans="1:16">
      <c r="A38" s="256"/>
      <c r="B38" s="257" t="s">
        <v>329</v>
      </c>
      <c r="C38" s="280">
        <v>1</v>
      </c>
      <c r="D38" s="280">
        <v>0</v>
      </c>
      <c r="E38" s="280">
        <v>1</v>
      </c>
      <c r="F38" s="280">
        <v>0</v>
      </c>
      <c r="G38" s="280">
        <v>5</v>
      </c>
      <c r="H38" s="280">
        <v>4</v>
      </c>
      <c r="I38" s="280">
        <v>1</v>
      </c>
      <c r="J38" s="280">
        <v>9</v>
      </c>
      <c r="K38" s="280">
        <v>12</v>
      </c>
      <c r="L38" s="280">
        <v>6</v>
      </c>
      <c r="M38" s="280">
        <v>1</v>
      </c>
      <c r="N38" s="280">
        <v>0</v>
      </c>
      <c r="O38" s="259">
        <f t="shared" si="6"/>
        <v>40</v>
      </c>
    </row>
    <row r="39" spans="1:16">
      <c r="A39" s="256"/>
      <c r="B39" s="257" t="s">
        <v>330</v>
      </c>
      <c r="C39" s="280">
        <v>2</v>
      </c>
      <c r="D39" s="280">
        <v>3</v>
      </c>
      <c r="E39" s="280">
        <v>0</v>
      </c>
      <c r="F39" s="280">
        <v>0</v>
      </c>
      <c r="G39" s="280">
        <v>0</v>
      </c>
      <c r="H39" s="280">
        <v>4</v>
      </c>
      <c r="I39" s="280">
        <v>8</v>
      </c>
      <c r="J39" s="280">
        <v>2</v>
      </c>
      <c r="K39" s="280">
        <v>0</v>
      </c>
      <c r="L39" s="280">
        <v>0</v>
      </c>
      <c r="M39" s="280">
        <v>0</v>
      </c>
      <c r="N39" s="280">
        <v>0</v>
      </c>
      <c r="O39" s="259">
        <f t="shared" si="6"/>
        <v>19</v>
      </c>
    </row>
    <row r="40" spans="1:16">
      <c r="A40" s="261"/>
      <c r="B40" s="262" t="s">
        <v>346</v>
      </c>
      <c r="C40" s="277">
        <f>MEDIAN(C35:C39)</f>
        <v>1</v>
      </c>
      <c r="D40" s="277">
        <f t="shared" ref="D40:N40" si="7">MEDIAN(D35:D39)</f>
        <v>1</v>
      </c>
      <c r="E40" s="277">
        <f t="shared" si="7"/>
        <v>1</v>
      </c>
      <c r="F40" s="277">
        <f t="shared" si="7"/>
        <v>0</v>
      </c>
      <c r="G40" s="277">
        <f t="shared" si="7"/>
        <v>5</v>
      </c>
      <c r="H40" s="277">
        <f t="shared" si="7"/>
        <v>6</v>
      </c>
      <c r="I40" s="277">
        <f t="shared" si="7"/>
        <v>13</v>
      </c>
      <c r="J40" s="277">
        <f t="shared" si="7"/>
        <v>17</v>
      </c>
      <c r="K40" s="277">
        <f t="shared" si="7"/>
        <v>16</v>
      </c>
      <c r="L40" s="277">
        <f t="shared" si="7"/>
        <v>6</v>
      </c>
      <c r="M40" s="277">
        <f t="shared" si="7"/>
        <v>4</v>
      </c>
      <c r="N40" s="277">
        <f t="shared" si="7"/>
        <v>2</v>
      </c>
      <c r="O40" s="263">
        <f t="shared" si="6"/>
        <v>72</v>
      </c>
    </row>
    <row r="41" spans="1:16">
      <c r="A41" s="256"/>
      <c r="B41" s="264" t="s">
        <v>74</v>
      </c>
      <c r="C41" s="180">
        <f>C40*P41/O40</f>
        <v>0.8</v>
      </c>
      <c r="D41" s="180">
        <f>D40*P41/O40</f>
        <v>0.8</v>
      </c>
      <c r="E41" s="180">
        <f>E40*P41/O40</f>
        <v>0.8</v>
      </c>
      <c r="F41" s="180">
        <f>F40*P41/O40</f>
        <v>0</v>
      </c>
      <c r="G41" s="180">
        <f>G40*P41/O40</f>
        <v>4</v>
      </c>
      <c r="H41" s="180">
        <f>H40*P41/O40</f>
        <v>4.8000000000000007</v>
      </c>
      <c r="I41" s="180">
        <f>I40*P41/O40</f>
        <v>10.4</v>
      </c>
      <c r="J41" s="180">
        <f>J40*P41/O40</f>
        <v>13.600000000000001</v>
      </c>
      <c r="K41" s="180">
        <f>K40*P41/O40</f>
        <v>12.8</v>
      </c>
      <c r="L41" s="180">
        <f>L40*P41/O40</f>
        <v>4.8000000000000007</v>
      </c>
      <c r="M41" s="180">
        <f>M40*P41/O40</f>
        <v>3.2</v>
      </c>
      <c r="N41" s="180">
        <f>N40*P41/O40</f>
        <v>1.6</v>
      </c>
      <c r="O41" s="133">
        <f t="shared" si="6"/>
        <v>57.6</v>
      </c>
      <c r="P41" s="265">
        <f>O40*80/100</f>
        <v>57.6</v>
      </c>
    </row>
    <row r="42" spans="1:16">
      <c r="A42" s="256"/>
      <c r="B42" s="266" t="s">
        <v>345</v>
      </c>
      <c r="C42" s="267">
        <f>รายเดือน66!B8</f>
        <v>1</v>
      </c>
      <c r="D42" s="267">
        <f>รายเดือน66!C8</f>
        <v>0</v>
      </c>
      <c r="E42" s="267">
        <f>รายเดือน66!D8</f>
        <v>0</v>
      </c>
      <c r="F42" s="267">
        <f>รายเดือน66!E8</f>
        <v>2</v>
      </c>
      <c r="G42" s="267">
        <f>รายเดือน66!F8</f>
        <v>5</v>
      </c>
      <c r="H42" s="267">
        <f>รายเดือน66!G8</f>
        <v>10</v>
      </c>
      <c r="I42" s="267">
        <f>รายเดือน66!H8</f>
        <v>0</v>
      </c>
      <c r="J42" s="267">
        <f>รายเดือน66!I8</f>
        <v>0</v>
      </c>
      <c r="K42" s="267">
        <f>รายเดือน66!J8</f>
        <v>0</v>
      </c>
      <c r="L42" s="267">
        <f>รายเดือน66!K8</f>
        <v>0</v>
      </c>
      <c r="M42" s="267">
        <f>รายเดือน66!L8</f>
        <v>0</v>
      </c>
      <c r="N42" s="267">
        <f>รายเดือน66!M8</f>
        <v>0</v>
      </c>
      <c r="O42" s="268">
        <f t="shared" si="6"/>
        <v>18</v>
      </c>
    </row>
    <row r="43" spans="1:16">
      <c r="A43" s="278"/>
      <c r="B43" s="270" t="s">
        <v>347</v>
      </c>
      <c r="C43" s="271">
        <f>C42</f>
        <v>1</v>
      </c>
      <c r="D43" s="271">
        <f>C42+D42</f>
        <v>1</v>
      </c>
      <c r="E43" s="271">
        <f>C42+D42+E42</f>
        <v>1</v>
      </c>
      <c r="F43" s="271">
        <f>C42+D42+E42+F42</f>
        <v>3</v>
      </c>
      <c r="G43" s="271">
        <f>C42+D42+E42+F42+G42</f>
        <v>8</v>
      </c>
      <c r="H43" s="271">
        <f>C42+D42+E42+F42+G42+H42</f>
        <v>18</v>
      </c>
      <c r="I43" s="271">
        <f>C42+D42+E42+F42+G42+H42+I42</f>
        <v>18</v>
      </c>
      <c r="J43" s="271">
        <f>C42+D42+E42+F42+G42+H42+I42+J42</f>
        <v>18</v>
      </c>
      <c r="K43" s="271">
        <f>C42+D42+E42+F42+G42+H42+I42+J42+K42</f>
        <v>18</v>
      </c>
      <c r="L43" s="271">
        <f>C42+D42+E42+F42+G42+H42+I42+J42+K42+L42</f>
        <v>18</v>
      </c>
      <c r="M43" s="271">
        <f>C42+D42+E42+F42+G42+H42+I42+J42+K42+L42+M42</f>
        <v>18</v>
      </c>
      <c r="N43" s="271">
        <f>C42+D42+E42+F42+G42+H42+I42+J42+K42+L42+M42+N42</f>
        <v>18</v>
      </c>
      <c r="O43" s="272"/>
    </row>
    <row r="44" spans="1:16">
      <c r="A44" s="273"/>
      <c r="B44" s="76" t="s">
        <v>72</v>
      </c>
      <c r="C44" s="30" t="s">
        <v>65</v>
      </c>
      <c r="D44" s="30" t="s">
        <v>66</v>
      </c>
      <c r="E44" s="30" t="s">
        <v>47</v>
      </c>
      <c r="F44" s="30" t="s">
        <v>48</v>
      </c>
      <c r="G44" s="30" t="s">
        <v>49</v>
      </c>
      <c r="H44" s="30" t="s">
        <v>50</v>
      </c>
      <c r="I44" s="30" t="s">
        <v>51</v>
      </c>
      <c r="J44" s="30" t="s">
        <v>52</v>
      </c>
      <c r="K44" s="30" t="s">
        <v>53</v>
      </c>
      <c r="L44" s="30" t="s">
        <v>54</v>
      </c>
      <c r="M44" s="30" t="s">
        <v>55</v>
      </c>
      <c r="N44" s="30" t="s">
        <v>56</v>
      </c>
      <c r="O44" s="30" t="s">
        <v>41</v>
      </c>
    </row>
    <row r="45" spans="1:16">
      <c r="A45" s="256" t="s">
        <v>79</v>
      </c>
      <c r="B45" s="257" t="s">
        <v>152</v>
      </c>
      <c r="C45" s="281">
        <v>1</v>
      </c>
      <c r="D45" s="281">
        <v>1</v>
      </c>
      <c r="E45" s="281">
        <v>2</v>
      </c>
      <c r="F45" s="281">
        <v>0</v>
      </c>
      <c r="G45" s="281">
        <v>6</v>
      </c>
      <c r="H45" s="281">
        <v>22</v>
      </c>
      <c r="I45" s="281">
        <v>26</v>
      </c>
      <c r="J45" s="281">
        <v>10</v>
      </c>
      <c r="K45" s="281">
        <v>11</v>
      </c>
      <c r="L45" s="281">
        <v>3</v>
      </c>
      <c r="M45" s="281">
        <v>3</v>
      </c>
      <c r="N45" s="281">
        <v>4</v>
      </c>
      <c r="O45" s="259">
        <f t="shared" ref="O45:O52" si="8">SUM(C45:N45)</f>
        <v>89</v>
      </c>
    </row>
    <row r="46" spans="1:16">
      <c r="A46" s="256"/>
      <c r="B46" s="257" t="s">
        <v>153</v>
      </c>
      <c r="C46" s="281">
        <v>2</v>
      </c>
      <c r="D46" s="281">
        <v>2</v>
      </c>
      <c r="E46" s="281">
        <v>6</v>
      </c>
      <c r="F46" s="281">
        <v>5</v>
      </c>
      <c r="G46" s="281">
        <v>10</v>
      </c>
      <c r="H46" s="281">
        <v>58</v>
      </c>
      <c r="I46" s="281">
        <v>64</v>
      </c>
      <c r="J46" s="281">
        <v>37</v>
      </c>
      <c r="K46" s="281">
        <v>39</v>
      </c>
      <c r="L46" s="281">
        <v>24</v>
      </c>
      <c r="M46" s="281">
        <v>16</v>
      </c>
      <c r="N46" s="281">
        <v>10</v>
      </c>
      <c r="O46" s="259">
        <f t="shared" si="8"/>
        <v>273</v>
      </c>
    </row>
    <row r="47" spans="1:16">
      <c r="A47" s="256"/>
      <c r="B47" s="257" t="s">
        <v>189</v>
      </c>
      <c r="C47" s="281">
        <v>6</v>
      </c>
      <c r="D47" s="281">
        <v>3</v>
      </c>
      <c r="E47" s="281">
        <v>12</v>
      </c>
      <c r="F47" s="281">
        <v>5</v>
      </c>
      <c r="G47" s="281">
        <v>10</v>
      </c>
      <c r="H47" s="281">
        <v>14</v>
      </c>
      <c r="I47" s="281">
        <v>16</v>
      </c>
      <c r="J47" s="281">
        <v>16</v>
      </c>
      <c r="K47" s="281">
        <v>10</v>
      </c>
      <c r="L47" s="281">
        <v>0</v>
      </c>
      <c r="M47" s="281">
        <v>1</v>
      </c>
      <c r="N47" s="281">
        <v>1</v>
      </c>
      <c r="O47" s="259">
        <f t="shared" si="8"/>
        <v>94</v>
      </c>
    </row>
    <row r="48" spans="1:16">
      <c r="A48" s="256"/>
      <c r="B48" s="257" t="s">
        <v>329</v>
      </c>
      <c r="C48" s="281">
        <v>2</v>
      </c>
      <c r="D48" s="281">
        <v>0</v>
      </c>
      <c r="E48" s="281">
        <v>1</v>
      </c>
      <c r="F48" s="281">
        <v>0</v>
      </c>
      <c r="G48" s="281">
        <v>6</v>
      </c>
      <c r="H48" s="281">
        <v>16</v>
      </c>
      <c r="I48" s="281">
        <v>4</v>
      </c>
      <c r="J48" s="281">
        <v>11</v>
      </c>
      <c r="K48" s="281">
        <v>10</v>
      </c>
      <c r="L48" s="281">
        <v>5</v>
      </c>
      <c r="M48" s="281">
        <v>0</v>
      </c>
      <c r="N48" s="281">
        <v>3</v>
      </c>
      <c r="O48" s="259">
        <f t="shared" si="8"/>
        <v>58</v>
      </c>
    </row>
    <row r="49" spans="1:16">
      <c r="A49" s="256"/>
      <c r="B49" s="257" t="s">
        <v>330</v>
      </c>
      <c r="C49" s="281">
        <v>1</v>
      </c>
      <c r="D49" s="281">
        <v>0</v>
      </c>
      <c r="E49" s="281">
        <v>1</v>
      </c>
      <c r="F49" s="281">
        <v>1</v>
      </c>
      <c r="G49" s="281">
        <v>2</v>
      </c>
      <c r="H49" s="281">
        <v>3</v>
      </c>
      <c r="I49" s="281">
        <v>9</v>
      </c>
      <c r="J49" s="281">
        <v>8</v>
      </c>
      <c r="K49" s="281">
        <v>2</v>
      </c>
      <c r="L49" s="281">
        <v>3</v>
      </c>
      <c r="M49" s="281">
        <v>1</v>
      </c>
      <c r="N49" s="281">
        <v>0</v>
      </c>
      <c r="O49" s="259">
        <f t="shared" si="8"/>
        <v>31</v>
      </c>
    </row>
    <row r="50" spans="1:16">
      <c r="A50" s="261"/>
      <c r="B50" s="262" t="s">
        <v>346</v>
      </c>
      <c r="C50" s="277">
        <f>MEDIAN(C45:C49)</f>
        <v>2</v>
      </c>
      <c r="D50" s="277">
        <f t="shared" ref="D50:N50" si="9">MEDIAN(D45:D49)</f>
        <v>1</v>
      </c>
      <c r="E50" s="277">
        <f t="shared" si="9"/>
        <v>2</v>
      </c>
      <c r="F50" s="277">
        <f t="shared" si="9"/>
        <v>1</v>
      </c>
      <c r="G50" s="277">
        <f t="shared" si="9"/>
        <v>6</v>
      </c>
      <c r="H50" s="277">
        <f t="shared" si="9"/>
        <v>16</v>
      </c>
      <c r="I50" s="277">
        <f t="shared" si="9"/>
        <v>16</v>
      </c>
      <c r="J50" s="277">
        <f t="shared" si="9"/>
        <v>11</v>
      </c>
      <c r="K50" s="277">
        <f t="shared" si="9"/>
        <v>10</v>
      </c>
      <c r="L50" s="277">
        <f t="shared" si="9"/>
        <v>3</v>
      </c>
      <c r="M50" s="277">
        <f t="shared" si="9"/>
        <v>1</v>
      </c>
      <c r="N50" s="277">
        <f t="shared" si="9"/>
        <v>3</v>
      </c>
      <c r="O50" s="263">
        <f t="shared" si="8"/>
        <v>72</v>
      </c>
    </row>
    <row r="51" spans="1:16">
      <c r="A51" s="256"/>
      <c r="B51" s="264" t="s">
        <v>74</v>
      </c>
      <c r="C51" s="180">
        <f>C50*P51/O50</f>
        <v>1.6</v>
      </c>
      <c r="D51" s="180">
        <f>D50*P51/O50</f>
        <v>0.8</v>
      </c>
      <c r="E51" s="180">
        <f>E50*P51/O50</f>
        <v>1.6</v>
      </c>
      <c r="F51" s="180">
        <f>F50*P51/O50</f>
        <v>0.8</v>
      </c>
      <c r="G51" s="180">
        <f>G50*P51/O50</f>
        <v>4.8000000000000007</v>
      </c>
      <c r="H51" s="180">
        <f>H50*P51/O50</f>
        <v>12.8</v>
      </c>
      <c r="I51" s="180">
        <f>I50*P51/O50</f>
        <v>12.8</v>
      </c>
      <c r="J51" s="180">
        <f>J50*P51/O50</f>
        <v>8.8000000000000007</v>
      </c>
      <c r="K51" s="180">
        <f>K50*P51/O50</f>
        <v>8</v>
      </c>
      <c r="L51" s="180">
        <f>L50*P51/O50</f>
        <v>2.4000000000000004</v>
      </c>
      <c r="M51" s="180">
        <f>M50*P51/O50</f>
        <v>0.8</v>
      </c>
      <c r="N51" s="180">
        <f>N50*P51/O50</f>
        <v>2.4000000000000004</v>
      </c>
      <c r="O51" s="133">
        <f t="shared" si="8"/>
        <v>57.599999999999994</v>
      </c>
      <c r="P51" s="265">
        <f>O50*80/100</f>
        <v>57.6</v>
      </c>
    </row>
    <row r="52" spans="1:16">
      <c r="A52" s="256"/>
      <c r="B52" s="266" t="s">
        <v>345</v>
      </c>
      <c r="C52" s="267">
        <f>รายเดือน66!B10</f>
        <v>0</v>
      </c>
      <c r="D52" s="267">
        <f>รายเดือน66!C10</f>
        <v>0</v>
      </c>
      <c r="E52" s="267">
        <f>รายเดือน66!D10</f>
        <v>1</v>
      </c>
      <c r="F52" s="267">
        <f>รายเดือน66!E10</f>
        <v>1</v>
      </c>
      <c r="G52" s="267">
        <f>รายเดือน66!F10</f>
        <v>10</v>
      </c>
      <c r="H52" s="267">
        <f>รายเดือน66!G10</f>
        <v>4</v>
      </c>
      <c r="I52" s="267">
        <f>รายเดือน66!H10</f>
        <v>0</v>
      </c>
      <c r="J52" s="267">
        <f>รายเดือน66!I10</f>
        <v>0</v>
      </c>
      <c r="K52" s="267">
        <f>รายเดือน66!J10</f>
        <v>0</v>
      </c>
      <c r="L52" s="267">
        <f>รายเดือน66!K10</f>
        <v>0</v>
      </c>
      <c r="M52" s="267">
        <f>รายเดือน66!L10</f>
        <v>0</v>
      </c>
      <c r="N52" s="267">
        <f>รายเดือน66!M10</f>
        <v>0</v>
      </c>
      <c r="O52" s="268">
        <f t="shared" si="8"/>
        <v>16</v>
      </c>
    </row>
    <row r="53" spans="1:16">
      <c r="A53" s="278"/>
      <c r="B53" s="270" t="s">
        <v>347</v>
      </c>
      <c r="C53" s="271">
        <f>C52</f>
        <v>0</v>
      </c>
      <c r="D53" s="271">
        <f>C52+D52</f>
        <v>0</v>
      </c>
      <c r="E53" s="271">
        <f>C52+D52+E52</f>
        <v>1</v>
      </c>
      <c r="F53" s="271">
        <f>C52+D52+E52+F52</f>
        <v>2</v>
      </c>
      <c r="G53" s="271">
        <f>C52+D52+E52+F52+G52</f>
        <v>12</v>
      </c>
      <c r="H53" s="271">
        <f>C52+D52+E52+F52+G52+H52</f>
        <v>16</v>
      </c>
      <c r="I53" s="271">
        <f>C52+D52+E52+F52+G52+H52+I52</f>
        <v>16</v>
      </c>
      <c r="J53" s="271">
        <f>C52+D52+E52+F52+G52+H52+I52+J52</f>
        <v>16</v>
      </c>
      <c r="K53" s="271">
        <f>C52+D52+E52+F52+G52+H52+I52+J52+K52</f>
        <v>16</v>
      </c>
      <c r="L53" s="271">
        <f>C52+D52+E52+F52+G52+H52+I52+J52+K52+L52</f>
        <v>16</v>
      </c>
      <c r="M53" s="271">
        <f>C52+D52+E52+F52+G52+H52+I52+J52+K52+L52+M52</f>
        <v>16</v>
      </c>
      <c r="N53" s="271">
        <f>C52+D52+E52+F52+G52+H52+I52+J52+K52+L52+M52+N52</f>
        <v>16</v>
      </c>
      <c r="O53" s="272"/>
    </row>
    <row r="54" spans="1:16">
      <c r="A54" s="282"/>
      <c r="B54" s="76" t="s">
        <v>72</v>
      </c>
      <c r="C54" s="30" t="s">
        <v>65</v>
      </c>
      <c r="D54" s="30" t="s">
        <v>66</v>
      </c>
      <c r="E54" s="30" t="s">
        <v>47</v>
      </c>
      <c r="F54" s="30" t="s">
        <v>48</v>
      </c>
      <c r="G54" s="30" t="s">
        <v>49</v>
      </c>
      <c r="H54" s="30" t="s">
        <v>50</v>
      </c>
      <c r="I54" s="30" t="s">
        <v>51</v>
      </c>
      <c r="J54" s="30" t="s">
        <v>52</v>
      </c>
      <c r="K54" s="30" t="s">
        <v>53</v>
      </c>
      <c r="L54" s="30" t="s">
        <v>54</v>
      </c>
      <c r="M54" s="30" t="s">
        <v>55</v>
      </c>
      <c r="N54" s="30" t="s">
        <v>56</v>
      </c>
      <c r="O54" s="30" t="s">
        <v>41</v>
      </c>
    </row>
    <row r="55" spans="1:16">
      <c r="A55" s="282" t="s">
        <v>80</v>
      </c>
      <c r="B55" s="257" t="s">
        <v>152</v>
      </c>
      <c r="C55" s="283">
        <v>0</v>
      </c>
      <c r="D55" s="283">
        <v>2</v>
      </c>
      <c r="E55" s="283">
        <v>0</v>
      </c>
      <c r="F55" s="283">
        <v>5</v>
      </c>
      <c r="G55" s="283">
        <v>20</v>
      </c>
      <c r="H55" s="283">
        <v>30</v>
      </c>
      <c r="I55" s="283">
        <v>15</v>
      </c>
      <c r="J55" s="283">
        <v>9</v>
      </c>
      <c r="K55" s="283">
        <v>6</v>
      </c>
      <c r="L55" s="283">
        <v>3</v>
      </c>
      <c r="M55" s="283">
        <v>0</v>
      </c>
      <c r="N55" s="283">
        <v>1</v>
      </c>
      <c r="O55" s="259">
        <f t="shared" ref="O55:O62" si="10">SUM(C55:N55)</f>
        <v>91</v>
      </c>
    </row>
    <row r="56" spans="1:16">
      <c r="A56" s="284"/>
      <c r="B56" s="257" t="s">
        <v>153</v>
      </c>
      <c r="C56" s="283">
        <v>2</v>
      </c>
      <c r="D56" s="283">
        <v>9</v>
      </c>
      <c r="E56" s="283">
        <v>6</v>
      </c>
      <c r="F56" s="283">
        <v>15</v>
      </c>
      <c r="G56" s="283">
        <v>32</v>
      </c>
      <c r="H56" s="283">
        <v>61</v>
      </c>
      <c r="I56" s="283">
        <v>59</v>
      </c>
      <c r="J56" s="283">
        <v>26</v>
      </c>
      <c r="K56" s="283">
        <v>29</v>
      </c>
      <c r="L56" s="283">
        <v>31</v>
      </c>
      <c r="M56" s="283">
        <v>19</v>
      </c>
      <c r="N56" s="283">
        <v>9</v>
      </c>
      <c r="O56" s="259">
        <f t="shared" si="10"/>
        <v>298</v>
      </c>
    </row>
    <row r="57" spans="1:16">
      <c r="A57" s="284"/>
      <c r="B57" s="257" t="s">
        <v>189</v>
      </c>
      <c r="C57" s="283">
        <v>5</v>
      </c>
      <c r="D57" s="283">
        <v>5</v>
      </c>
      <c r="E57" s="283">
        <v>3</v>
      </c>
      <c r="F57" s="283">
        <v>11</v>
      </c>
      <c r="G57" s="283">
        <v>26</v>
      </c>
      <c r="H57" s="283">
        <v>14</v>
      </c>
      <c r="I57" s="283">
        <v>18</v>
      </c>
      <c r="J57" s="283">
        <v>37</v>
      </c>
      <c r="K57" s="283">
        <v>15</v>
      </c>
      <c r="L57" s="283">
        <v>1</v>
      </c>
      <c r="M57" s="283">
        <v>0</v>
      </c>
      <c r="N57" s="283">
        <v>1</v>
      </c>
      <c r="O57" s="259">
        <f t="shared" si="10"/>
        <v>136</v>
      </c>
    </row>
    <row r="58" spans="1:16">
      <c r="A58" s="284"/>
      <c r="B58" s="257" t="s">
        <v>329</v>
      </c>
      <c r="C58" s="283">
        <v>0</v>
      </c>
      <c r="D58" s="283">
        <v>0</v>
      </c>
      <c r="E58" s="283">
        <v>0</v>
      </c>
      <c r="F58" s="283">
        <v>0</v>
      </c>
      <c r="G58" s="283">
        <v>3</v>
      </c>
      <c r="H58" s="283">
        <v>3</v>
      </c>
      <c r="I58" s="283">
        <v>0</v>
      </c>
      <c r="J58" s="283">
        <v>1</v>
      </c>
      <c r="K58" s="283">
        <v>4</v>
      </c>
      <c r="L58" s="283">
        <v>1</v>
      </c>
      <c r="M58" s="283">
        <v>0</v>
      </c>
      <c r="N58" s="283">
        <v>0</v>
      </c>
      <c r="O58" s="259">
        <f t="shared" si="10"/>
        <v>12</v>
      </c>
    </row>
    <row r="59" spans="1:16">
      <c r="A59" s="284"/>
      <c r="B59" s="257" t="s">
        <v>330</v>
      </c>
      <c r="C59" s="283">
        <v>0</v>
      </c>
      <c r="D59" s="283">
        <v>0</v>
      </c>
      <c r="E59" s="283">
        <v>0</v>
      </c>
      <c r="F59" s="283">
        <v>0</v>
      </c>
      <c r="G59" s="283">
        <v>0</v>
      </c>
      <c r="H59" s="283">
        <v>1</v>
      </c>
      <c r="I59" s="283">
        <v>1</v>
      </c>
      <c r="J59" s="283">
        <v>1</v>
      </c>
      <c r="K59" s="283">
        <v>4</v>
      </c>
      <c r="L59" s="283">
        <v>2</v>
      </c>
      <c r="M59" s="283">
        <v>1</v>
      </c>
      <c r="N59" s="283">
        <v>2</v>
      </c>
      <c r="O59" s="259">
        <f t="shared" si="10"/>
        <v>12</v>
      </c>
    </row>
    <row r="60" spans="1:16">
      <c r="A60" s="261"/>
      <c r="B60" s="262" t="s">
        <v>346</v>
      </c>
      <c r="C60" s="277">
        <f>MEDIAN(C55:C59)</f>
        <v>0</v>
      </c>
      <c r="D60" s="277">
        <f t="shared" ref="D60:N60" si="11">MEDIAN(D55:D59)</f>
        <v>2</v>
      </c>
      <c r="E60" s="277">
        <f t="shared" si="11"/>
        <v>0</v>
      </c>
      <c r="F60" s="277">
        <f t="shared" si="11"/>
        <v>5</v>
      </c>
      <c r="G60" s="277">
        <f t="shared" si="11"/>
        <v>20</v>
      </c>
      <c r="H60" s="277">
        <f t="shared" si="11"/>
        <v>14</v>
      </c>
      <c r="I60" s="277">
        <f t="shared" si="11"/>
        <v>15</v>
      </c>
      <c r="J60" s="277">
        <f t="shared" si="11"/>
        <v>9</v>
      </c>
      <c r="K60" s="277">
        <f t="shared" si="11"/>
        <v>6</v>
      </c>
      <c r="L60" s="277">
        <f t="shared" si="11"/>
        <v>2</v>
      </c>
      <c r="M60" s="277">
        <f t="shared" si="11"/>
        <v>0</v>
      </c>
      <c r="N60" s="277">
        <f t="shared" si="11"/>
        <v>1</v>
      </c>
      <c r="O60" s="263">
        <f t="shared" si="10"/>
        <v>74</v>
      </c>
    </row>
    <row r="61" spans="1:16">
      <c r="A61" s="284"/>
      <c r="B61" s="264" t="s">
        <v>74</v>
      </c>
      <c r="C61" s="180">
        <f>C60*P61/O60</f>
        <v>0</v>
      </c>
      <c r="D61" s="180">
        <f>D60*P61/O60</f>
        <v>1.6</v>
      </c>
      <c r="E61" s="180">
        <f>E60*P61/O60</f>
        <v>0</v>
      </c>
      <c r="F61" s="180">
        <f>F60*P61/O60</f>
        <v>4</v>
      </c>
      <c r="G61" s="180">
        <f>G60*P61/O60</f>
        <v>16</v>
      </c>
      <c r="H61" s="180">
        <f>H60*P61/O60</f>
        <v>11.200000000000001</v>
      </c>
      <c r="I61" s="180">
        <f>I60*P61/O60</f>
        <v>12</v>
      </c>
      <c r="J61" s="180">
        <f>J60*P61/O60</f>
        <v>7.2000000000000011</v>
      </c>
      <c r="K61" s="180">
        <f>K60*P61/O60</f>
        <v>4.8000000000000007</v>
      </c>
      <c r="L61" s="180">
        <f>L60*P61/O60</f>
        <v>1.6</v>
      </c>
      <c r="M61" s="180">
        <f>M60*P61/O60</f>
        <v>0</v>
      </c>
      <c r="N61" s="180">
        <f>N60*P61/O60</f>
        <v>0.8</v>
      </c>
      <c r="O61" s="133">
        <f t="shared" si="10"/>
        <v>59.20000000000001</v>
      </c>
      <c r="P61" s="265">
        <f>O60*80/100</f>
        <v>59.2</v>
      </c>
    </row>
    <row r="62" spans="1:16">
      <c r="A62" s="284"/>
      <c r="B62" s="266" t="s">
        <v>345</v>
      </c>
      <c r="C62" s="267">
        <f>รายเดือน66!B11</f>
        <v>1</v>
      </c>
      <c r="D62" s="267">
        <f>รายเดือน66!C11</f>
        <v>0</v>
      </c>
      <c r="E62" s="267">
        <f>รายเดือน66!D11</f>
        <v>0</v>
      </c>
      <c r="F62" s="267">
        <f>รายเดือน66!E11</f>
        <v>1</v>
      </c>
      <c r="G62" s="267">
        <f>รายเดือน66!F11</f>
        <v>0</v>
      </c>
      <c r="H62" s="267">
        <f>รายเดือน66!G11</f>
        <v>1</v>
      </c>
      <c r="I62" s="267">
        <f>รายเดือน66!H11</f>
        <v>0</v>
      </c>
      <c r="J62" s="267">
        <f>รายเดือน66!I11</f>
        <v>0</v>
      </c>
      <c r="K62" s="267">
        <f>รายเดือน66!J11</f>
        <v>0</v>
      </c>
      <c r="L62" s="267">
        <f>รายเดือน66!K11</f>
        <v>0</v>
      </c>
      <c r="M62" s="267">
        <f>รายเดือน66!L11</f>
        <v>0</v>
      </c>
      <c r="N62" s="267">
        <f>รายเดือน66!M11</f>
        <v>0</v>
      </c>
      <c r="O62" s="268">
        <f t="shared" si="10"/>
        <v>3</v>
      </c>
    </row>
    <row r="63" spans="1:16">
      <c r="A63" s="285"/>
      <c r="B63" s="270" t="s">
        <v>347</v>
      </c>
      <c r="C63" s="271">
        <f>C62</f>
        <v>1</v>
      </c>
      <c r="D63" s="271">
        <f>C62+D62</f>
        <v>1</v>
      </c>
      <c r="E63" s="271">
        <f>C62+D62+E62</f>
        <v>1</v>
      </c>
      <c r="F63" s="271">
        <f>C62+D62+E62+F62</f>
        <v>2</v>
      </c>
      <c r="G63" s="271">
        <f>C62+D62+E62+F62+G62</f>
        <v>2</v>
      </c>
      <c r="H63" s="271">
        <f>C62+D62+E62+F62+G62+H62</f>
        <v>3</v>
      </c>
      <c r="I63" s="271">
        <f>C62+D62+E62+F62+G62+H62+I62</f>
        <v>3</v>
      </c>
      <c r="J63" s="271">
        <f>C62+D62+E62+F62+G62+H62+I62+J62</f>
        <v>3</v>
      </c>
      <c r="K63" s="271">
        <f>C62+D62+E62+F62+G62+H62+I62+J62+K62</f>
        <v>3</v>
      </c>
      <c r="L63" s="271">
        <f>C62+D62+E62+F62+G62+H62+I62+J62+K62+L62</f>
        <v>3</v>
      </c>
      <c r="M63" s="271">
        <f>C62+D62+E62+F62+G62+H62+I62+J62+K62+L62+M62</f>
        <v>3</v>
      </c>
      <c r="N63" s="271">
        <f>C62+D62+E62+F62+G62+H62+I62+J62+K62+L62+M62+N62</f>
        <v>3</v>
      </c>
      <c r="O63" s="272"/>
    </row>
    <row r="64" spans="1:16">
      <c r="A64" s="273"/>
      <c r="B64" s="76" t="s">
        <v>72</v>
      </c>
      <c r="C64" s="30" t="s">
        <v>65</v>
      </c>
      <c r="D64" s="30" t="s">
        <v>66</v>
      </c>
      <c r="E64" s="30" t="s">
        <v>47</v>
      </c>
      <c r="F64" s="30" t="s">
        <v>48</v>
      </c>
      <c r="G64" s="30" t="s">
        <v>49</v>
      </c>
      <c r="H64" s="30" t="s">
        <v>50</v>
      </c>
      <c r="I64" s="30" t="s">
        <v>51</v>
      </c>
      <c r="J64" s="30" t="s">
        <v>52</v>
      </c>
      <c r="K64" s="30" t="s">
        <v>53</v>
      </c>
      <c r="L64" s="30" t="s">
        <v>54</v>
      </c>
      <c r="M64" s="30" t="s">
        <v>55</v>
      </c>
      <c r="N64" s="30" t="s">
        <v>56</v>
      </c>
      <c r="O64" s="30" t="s">
        <v>41</v>
      </c>
    </row>
    <row r="65" spans="1:18">
      <c r="A65" s="273" t="s">
        <v>81</v>
      </c>
      <c r="B65" s="257" t="s">
        <v>152</v>
      </c>
      <c r="C65" s="286">
        <v>0</v>
      </c>
      <c r="D65" s="286">
        <v>0</v>
      </c>
      <c r="E65" s="286">
        <v>0</v>
      </c>
      <c r="F65" s="286">
        <v>1</v>
      </c>
      <c r="G65" s="286">
        <v>1</v>
      </c>
      <c r="H65" s="286">
        <v>20</v>
      </c>
      <c r="I65" s="286">
        <v>6</v>
      </c>
      <c r="J65" s="286">
        <v>17</v>
      </c>
      <c r="K65" s="286">
        <v>8</v>
      </c>
      <c r="L65" s="286">
        <v>2</v>
      </c>
      <c r="M65" s="286">
        <v>0</v>
      </c>
      <c r="N65" s="286">
        <v>4</v>
      </c>
      <c r="O65" s="259">
        <f t="shared" ref="O65:O72" si="12">SUM(C65:N65)</f>
        <v>59</v>
      </c>
    </row>
    <row r="66" spans="1:18">
      <c r="A66" s="256"/>
      <c r="B66" s="257" t="s">
        <v>153</v>
      </c>
      <c r="C66" s="286">
        <v>3</v>
      </c>
      <c r="D66" s="286">
        <v>13</v>
      </c>
      <c r="E66" s="286">
        <v>7</v>
      </c>
      <c r="F66" s="286">
        <v>5</v>
      </c>
      <c r="G66" s="286">
        <v>5</v>
      </c>
      <c r="H66" s="286">
        <v>18</v>
      </c>
      <c r="I66" s="286">
        <v>17</v>
      </c>
      <c r="J66" s="286">
        <v>32</v>
      </c>
      <c r="K66" s="286">
        <v>8</v>
      </c>
      <c r="L66" s="286">
        <v>8</v>
      </c>
      <c r="M66" s="286">
        <v>3</v>
      </c>
      <c r="N66" s="286">
        <v>0</v>
      </c>
      <c r="O66" s="259">
        <f t="shared" si="12"/>
        <v>119</v>
      </c>
    </row>
    <row r="67" spans="1:18">
      <c r="A67" s="256"/>
      <c r="B67" s="257" t="s">
        <v>189</v>
      </c>
      <c r="C67" s="286">
        <v>0</v>
      </c>
      <c r="D67" s="286">
        <v>0</v>
      </c>
      <c r="E67" s="286">
        <v>0</v>
      </c>
      <c r="F67" s="286">
        <v>10</v>
      </c>
      <c r="G67" s="286">
        <v>28</v>
      </c>
      <c r="H67" s="286">
        <v>28</v>
      </c>
      <c r="I67" s="286">
        <v>11</v>
      </c>
      <c r="J67" s="286">
        <v>2</v>
      </c>
      <c r="K67" s="286">
        <v>6</v>
      </c>
      <c r="L67" s="286">
        <v>2</v>
      </c>
      <c r="M67" s="286">
        <v>1</v>
      </c>
      <c r="N67" s="286">
        <v>0</v>
      </c>
      <c r="O67" s="259">
        <f t="shared" si="12"/>
        <v>88</v>
      </c>
    </row>
    <row r="68" spans="1:18">
      <c r="A68" s="256"/>
      <c r="B68" s="257" t="s">
        <v>329</v>
      </c>
      <c r="C68" s="286">
        <v>0</v>
      </c>
      <c r="D68" s="286">
        <v>0</v>
      </c>
      <c r="E68" s="286">
        <v>0</v>
      </c>
      <c r="F68" s="286">
        <v>1</v>
      </c>
      <c r="G68" s="286">
        <v>0</v>
      </c>
      <c r="H68" s="286">
        <v>0</v>
      </c>
      <c r="I68" s="286">
        <v>0</v>
      </c>
      <c r="J68" s="286">
        <v>4</v>
      </c>
      <c r="K68" s="286">
        <v>1</v>
      </c>
      <c r="L68" s="286">
        <v>3</v>
      </c>
      <c r="M68" s="286">
        <v>1</v>
      </c>
      <c r="N68" s="286">
        <v>1</v>
      </c>
      <c r="O68" s="259">
        <f t="shared" si="12"/>
        <v>11</v>
      </c>
    </row>
    <row r="69" spans="1:18">
      <c r="A69" s="256"/>
      <c r="B69" s="257" t="s">
        <v>330</v>
      </c>
      <c r="C69" s="286">
        <v>4</v>
      </c>
      <c r="D69" s="286">
        <v>0</v>
      </c>
      <c r="E69" s="286">
        <v>0</v>
      </c>
      <c r="F69" s="286">
        <v>1</v>
      </c>
      <c r="G69" s="286">
        <v>1</v>
      </c>
      <c r="H69" s="286">
        <v>4</v>
      </c>
      <c r="I69" s="286">
        <v>3</v>
      </c>
      <c r="J69" s="286">
        <v>20</v>
      </c>
      <c r="K69" s="286">
        <v>21</v>
      </c>
      <c r="L69" s="286">
        <v>13</v>
      </c>
      <c r="M69" s="286">
        <v>2</v>
      </c>
      <c r="N69" s="286">
        <v>1</v>
      </c>
      <c r="O69" s="259">
        <f t="shared" si="12"/>
        <v>70</v>
      </c>
    </row>
    <row r="70" spans="1:18">
      <c r="A70" s="261"/>
      <c r="B70" s="262" t="s">
        <v>346</v>
      </c>
      <c r="C70" s="277">
        <f>MEDIAN(C65:C69)</f>
        <v>0</v>
      </c>
      <c r="D70" s="277">
        <f t="shared" ref="D70:N70" si="13">MEDIAN(D65:D69)</f>
        <v>0</v>
      </c>
      <c r="E70" s="277">
        <f t="shared" si="13"/>
        <v>0</v>
      </c>
      <c r="F70" s="277">
        <f t="shared" si="13"/>
        <v>1</v>
      </c>
      <c r="G70" s="277">
        <f t="shared" si="13"/>
        <v>1</v>
      </c>
      <c r="H70" s="277">
        <f t="shared" si="13"/>
        <v>18</v>
      </c>
      <c r="I70" s="277">
        <f t="shared" si="13"/>
        <v>6</v>
      </c>
      <c r="J70" s="277">
        <f t="shared" si="13"/>
        <v>17</v>
      </c>
      <c r="K70" s="277">
        <f t="shared" si="13"/>
        <v>8</v>
      </c>
      <c r="L70" s="277">
        <f t="shared" si="13"/>
        <v>3</v>
      </c>
      <c r="M70" s="277">
        <f t="shared" si="13"/>
        <v>1</v>
      </c>
      <c r="N70" s="277">
        <f t="shared" si="13"/>
        <v>1</v>
      </c>
      <c r="O70" s="263">
        <f t="shared" si="12"/>
        <v>56</v>
      </c>
    </row>
    <row r="71" spans="1:18">
      <c r="A71" s="256"/>
      <c r="B71" s="264" t="s">
        <v>74</v>
      </c>
      <c r="C71" s="180">
        <f>C70*P71/O70</f>
        <v>0</v>
      </c>
      <c r="D71" s="180">
        <f>D70*P71/O70</f>
        <v>0</v>
      </c>
      <c r="E71" s="180">
        <f>E70*P71/O70</f>
        <v>0</v>
      </c>
      <c r="F71" s="180">
        <f>F70*P71/O70</f>
        <v>0.79999999999999993</v>
      </c>
      <c r="G71" s="180">
        <f>G70*P71/O70</f>
        <v>0.79999999999999993</v>
      </c>
      <c r="H71" s="180">
        <f>H70*P71/O70</f>
        <v>14.4</v>
      </c>
      <c r="I71" s="180">
        <f>I70*P71/O70</f>
        <v>4.7999999999999989</v>
      </c>
      <c r="J71" s="180">
        <f>J70*P71/O70</f>
        <v>13.599999999999998</v>
      </c>
      <c r="K71" s="180">
        <f>K70*P71/O70</f>
        <v>6.3999999999999995</v>
      </c>
      <c r="L71" s="180">
        <f>L70*P71/O70</f>
        <v>2.3999999999999995</v>
      </c>
      <c r="M71" s="180">
        <f>M70*P71/O70</f>
        <v>0.79999999999999993</v>
      </c>
      <c r="N71" s="180">
        <f>N70*P71/O70</f>
        <v>0.79999999999999993</v>
      </c>
      <c r="O71" s="133">
        <f t="shared" si="12"/>
        <v>44.799999999999983</v>
      </c>
      <c r="P71" s="265">
        <f>O70*80/100</f>
        <v>44.8</v>
      </c>
    </row>
    <row r="72" spans="1:18">
      <c r="A72" s="256"/>
      <c r="B72" s="266" t="s">
        <v>345</v>
      </c>
      <c r="C72" s="267">
        <f>รายเดือน66!B12</f>
        <v>0</v>
      </c>
      <c r="D72" s="267">
        <f>รายเดือน66!C12</f>
        <v>1</v>
      </c>
      <c r="E72" s="267">
        <f>รายเดือน66!D12</f>
        <v>6</v>
      </c>
      <c r="F72" s="267">
        <f>รายเดือน66!E12</f>
        <v>4</v>
      </c>
      <c r="G72" s="267">
        <f>รายเดือน66!F12</f>
        <v>0</v>
      </c>
      <c r="H72" s="267">
        <f>รายเดือน66!G12</f>
        <v>5</v>
      </c>
      <c r="I72" s="267">
        <f>รายเดือน66!H12</f>
        <v>0</v>
      </c>
      <c r="J72" s="267">
        <f>รายเดือน66!I12</f>
        <v>0</v>
      </c>
      <c r="K72" s="267">
        <f>รายเดือน66!J12</f>
        <v>0</v>
      </c>
      <c r="L72" s="267">
        <f>รายเดือน66!K12</f>
        <v>0</v>
      </c>
      <c r="M72" s="267">
        <f>รายเดือน66!L12</f>
        <v>0</v>
      </c>
      <c r="N72" s="267">
        <f>รายเดือน66!M12</f>
        <v>0</v>
      </c>
      <c r="O72" s="268">
        <f t="shared" si="12"/>
        <v>16</v>
      </c>
    </row>
    <row r="73" spans="1:18">
      <c r="A73" s="278"/>
      <c r="B73" s="270" t="s">
        <v>347</v>
      </c>
      <c r="C73" s="271">
        <f>C72</f>
        <v>0</v>
      </c>
      <c r="D73" s="271">
        <f>C72+D72</f>
        <v>1</v>
      </c>
      <c r="E73" s="271">
        <f>C72+D72+E72</f>
        <v>7</v>
      </c>
      <c r="F73" s="271">
        <f>C72+D72+E72+F72</f>
        <v>11</v>
      </c>
      <c r="G73" s="271">
        <f>C72+D72+E72+F72+G72</f>
        <v>11</v>
      </c>
      <c r="H73" s="271">
        <f>C72+D72+E72+F72+G72+H72</f>
        <v>16</v>
      </c>
      <c r="I73" s="271">
        <f>C72+D72+E72+F72+G72+H72+I72</f>
        <v>16</v>
      </c>
      <c r="J73" s="271">
        <f>C72+D72+E72+F72+G72+H72+I72+J72</f>
        <v>16</v>
      </c>
      <c r="K73" s="271">
        <f>C72+D72+E72+F72+G72+H72+I72+J72+K72</f>
        <v>16</v>
      </c>
      <c r="L73" s="271">
        <f>C72+D72+E72+F72+G72+H72+I72+J72+K72+L72</f>
        <v>16</v>
      </c>
      <c r="M73" s="271">
        <f>C72+D72+E72+F72+G72+H72+I72+J72+K72+L72+M72</f>
        <v>16</v>
      </c>
      <c r="N73" s="271">
        <f>C72+D72+E72+F72+G72+H72+I72+J72+K72+L72+M72+N72</f>
        <v>16</v>
      </c>
      <c r="O73" s="272"/>
    </row>
    <row r="74" spans="1:18">
      <c r="A74" s="273"/>
      <c r="B74" s="76" t="s">
        <v>72</v>
      </c>
      <c r="C74" s="30" t="s">
        <v>65</v>
      </c>
      <c r="D74" s="30" t="s">
        <v>66</v>
      </c>
      <c r="E74" s="30" t="s">
        <v>47</v>
      </c>
      <c r="F74" s="30" t="s">
        <v>48</v>
      </c>
      <c r="G74" s="30" t="s">
        <v>49</v>
      </c>
      <c r="H74" s="30" t="s">
        <v>50</v>
      </c>
      <c r="I74" s="30" t="s">
        <v>51</v>
      </c>
      <c r="J74" s="30" t="s">
        <v>52</v>
      </c>
      <c r="K74" s="30" t="s">
        <v>53</v>
      </c>
      <c r="L74" s="30" t="s">
        <v>54</v>
      </c>
      <c r="M74" s="30" t="s">
        <v>55</v>
      </c>
      <c r="N74" s="30" t="s">
        <v>56</v>
      </c>
      <c r="O74" s="30" t="s">
        <v>41</v>
      </c>
    </row>
    <row r="75" spans="1:18">
      <c r="A75" s="273" t="s">
        <v>82</v>
      </c>
      <c r="B75" s="257" t="s">
        <v>152</v>
      </c>
      <c r="C75" s="287">
        <v>1</v>
      </c>
      <c r="D75" s="287">
        <v>0</v>
      </c>
      <c r="E75" s="287">
        <v>0</v>
      </c>
      <c r="F75" s="287">
        <v>0</v>
      </c>
      <c r="G75" s="287">
        <v>5</v>
      </c>
      <c r="H75" s="287">
        <v>14</v>
      </c>
      <c r="I75" s="287">
        <v>18</v>
      </c>
      <c r="J75" s="287">
        <v>20</v>
      </c>
      <c r="K75" s="287">
        <v>4</v>
      </c>
      <c r="L75" s="287">
        <v>1</v>
      </c>
      <c r="M75" s="287">
        <v>6</v>
      </c>
      <c r="N75" s="287">
        <v>16</v>
      </c>
      <c r="O75" s="259">
        <f t="shared" ref="O75:O82" si="14">SUM(C75:N75)</f>
        <v>85</v>
      </c>
    </row>
    <row r="76" spans="1:18">
      <c r="A76" s="256"/>
      <c r="B76" s="257" t="s">
        <v>153</v>
      </c>
      <c r="C76" s="287">
        <v>8</v>
      </c>
      <c r="D76" s="287">
        <v>5</v>
      </c>
      <c r="E76" s="287">
        <v>13</v>
      </c>
      <c r="F76" s="287">
        <v>6</v>
      </c>
      <c r="G76" s="287">
        <v>29</v>
      </c>
      <c r="H76" s="287">
        <v>86</v>
      </c>
      <c r="I76" s="287">
        <v>85</v>
      </c>
      <c r="J76" s="287">
        <v>38</v>
      </c>
      <c r="K76" s="287">
        <v>20</v>
      </c>
      <c r="L76" s="287">
        <v>21</v>
      </c>
      <c r="M76" s="287">
        <v>21</v>
      </c>
      <c r="N76" s="287">
        <v>2</v>
      </c>
      <c r="O76" s="259">
        <f t="shared" si="14"/>
        <v>334</v>
      </c>
    </row>
    <row r="77" spans="1:18">
      <c r="A77" s="256"/>
      <c r="B77" s="257" t="s">
        <v>189</v>
      </c>
      <c r="C77" s="287">
        <v>6</v>
      </c>
      <c r="D77" s="287">
        <v>9</v>
      </c>
      <c r="E77" s="287">
        <v>10</v>
      </c>
      <c r="F77" s="287">
        <v>10</v>
      </c>
      <c r="G77" s="287">
        <v>25</v>
      </c>
      <c r="H77" s="287">
        <v>14</v>
      </c>
      <c r="I77" s="287">
        <v>27</v>
      </c>
      <c r="J77" s="287">
        <v>16</v>
      </c>
      <c r="K77" s="287">
        <v>7</v>
      </c>
      <c r="L77" s="287">
        <v>1</v>
      </c>
      <c r="M77" s="287">
        <v>1</v>
      </c>
      <c r="N77" s="287">
        <v>1</v>
      </c>
      <c r="O77" s="259">
        <f t="shared" si="14"/>
        <v>127</v>
      </c>
      <c r="R77" s="132"/>
    </row>
    <row r="78" spans="1:18">
      <c r="A78" s="256"/>
      <c r="B78" s="257" t="s">
        <v>329</v>
      </c>
      <c r="C78" s="287">
        <v>0</v>
      </c>
      <c r="D78" s="287">
        <v>0</v>
      </c>
      <c r="E78" s="287">
        <v>0</v>
      </c>
      <c r="F78" s="287">
        <v>0</v>
      </c>
      <c r="G78" s="287">
        <v>0</v>
      </c>
      <c r="H78" s="287">
        <v>0</v>
      </c>
      <c r="I78" s="287">
        <v>0</v>
      </c>
      <c r="J78" s="287">
        <v>1</v>
      </c>
      <c r="K78" s="287">
        <v>2</v>
      </c>
      <c r="L78" s="287">
        <v>3</v>
      </c>
      <c r="M78" s="287">
        <v>0</v>
      </c>
      <c r="N78" s="287">
        <v>0</v>
      </c>
      <c r="O78" s="259">
        <f t="shared" si="14"/>
        <v>6</v>
      </c>
    </row>
    <row r="79" spans="1:18">
      <c r="A79" s="256"/>
      <c r="B79" s="257" t="s">
        <v>330</v>
      </c>
      <c r="C79" s="287">
        <v>0</v>
      </c>
      <c r="D79" s="287">
        <v>0</v>
      </c>
      <c r="E79" s="287">
        <v>0</v>
      </c>
      <c r="F79" s="287">
        <v>0</v>
      </c>
      <c r="G79" s="287">
        <v>1</v>
      </c>
      <c r="H79" s="287">
        <v>2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287">
        <v>0</v>
      </c>
      <c r="O79" s="259">
        <f t="shared" si="14"/>
        <v>3</v>
      </c>
    </row>
    <row r="80" spans="1:18">
      <c r="A80" s="261"/>
      <c r="B80" s="262" t="s">
        <v>346</v>
      </c>
      <c r="C80" s="277">
        <f>MEDIAN(C75:C79)</f>
        <v>1</v>
      </c>
      <c r="D80" s="277">
        <f t="shared" ref="D80:N80" si="15">MEDIAN(D75:D79)</f>
        <v>0</v>
      </c>
      <c r="E80" s="277">
        <f t="shared" si="15"/>
        <v>0</v>
      </c>
      <c r="F80" s="277">
        <f t="shared" si="15"/>
        <v>0</v>
      </c>
      <c r="G80" s="277">
        <f t="shared" si="15"/>
        <v>5</v>
      </c>
      <c r="H80" s="277">
        <f t="shared" si="15"/>
        <v>14</v>
      </c>
      <c r="I80" s="277">
        <f t="shared" si="15"/>
        <v>18</v>
      </c>
      <c r="J80" s="277">
        <f t="shared" si="15"/>
        <v>16</v>
      </c>
      <c r="K80" s="277">
        <f t="shared" si="15"/>
        <v>4</v>
      </c>
      <c r="L80" s="277">
        <f t="shared" si="15"/>
        <v>1</v>
      </c>
      <c r="M80" s="277">
        <f t="shared" si="15"/>
        <v>1</v>
      </c>
      <c r="N80" s="277">
        <f t="shared" si="15"/>
        <v>1</v>
      </c>
      <c r="O80" s="263">
        <f t="shared" si="14"/>
        <v>61</v>
      </c>
    </row>
    <row r="81" spans="1:16">
      <c r="A81" s="256"/>
      <c r="B81" s="264" t="s">
        <v>74</v>
      </c>
      <c r="C81" s="180">
        <f>C80*P81/O80</f>
        <v>0.79999999999999993</v>
      </c>
      <c r="D81" s="180">
        <f>D80*P81/O80</f>
        <v>0</v>
      </c>
      <c r="E81" s="180">
        <f>E80*P81/O80</f>
        <v>0</v>
      </c>
      <c r="F81" s="180">
        <f>F80*P81/O80</f>
        <v>0</v>
      </c>
      <c r="G81" s="180">
        <f>G80*P81/O80</f>
        <v>4</v>
      </c>
      <c r="H81" s="180">
        <f>H80*P81/O80</f>
        <v>11.2</v>
      </c>
      <c r="I81" s="180">
        <f>I80*P81/O80</f>
        <v>14.4</v>
      </c>
      <c r="J81" s="180">
        <f>J80*P81/O80</f>
        <v>12.799999999999999</v>
      </c>
      <c r="K81" s="180">
        <f>K80*P81/O80</f>
        <v>3.1999999999999997</v>
      </c>
      <c r="L81" s="180">
        <f>L80*P81/O80</f>
        <v>0.79999999999999993</v>
      </c>
      <c r="M81" s="180">
        <f>M80*P81/O80</f>
        <v>0.79999999999999993</v>
      </c>
      <c r="N81" s="180">
        <f>N80*P81/O80</f>
        <v>0.79999999999999993</v>
      </c>
      <c r="O81" s="133">
        <f t="shared" si="14"/>
        <v>48.79999999999999</v>
      </c>
      <c r="P81" s="265">
        <f>O80*80/100</f>
        <v>48.8</v>
      </c>
    </row>
    <row r="82" spans="1:16">
      <c r="A82" s="256"/>
      <c r="B82" s="266" t="s">
        <v>345</v>
      </c>
      <c r="C82" s="267">
        <f>รายเดือน66!B13</f>
        <v>0</v>
      </c>
      <c r="D82" s="267">
        <f>รายเดือน66!C13</f>
        <v>1</v>
      </c>
      <c r="E82" s="267">
        <f>รายเดือน66!D13</f>
        <v>3</v>
      </c>
      <c r="F82" s="267">
        <f>รายเดือน66!E13</f>
        <v>5</v>
      </c>
      <c r="G82" s="267">
        <f>รายเดือน66!F13</f>
        <v>6</v>
      </c>
      <c r="H82" s="267">
        <f>รายเดือน66!G13</f>
        <v>28</v>
      </c>
      <c r="I82" s="267">
        <f>รายเดือน66!H13</f>
        <v>0</v>
      </c>
      <c r="J82" s="267">
        <f>รายเดือน66!I13</f>
        <v>0</v>
      </c>
      <c r="K82" s="267">
        <f>รายเดือน66!J13</f>
        <v>0</v>
      </c>
      <c r="L82" s="267">
        <f>รายเดือน66!K13</f>
        <v>0</v>
      </c>
      <c r="M82" s="267">
        <f>รายเดือน66!L13</f>
        <v>0</v>
      </c>
      <c r="N82" s="267">
        <f>รายเดือน66!M13</f>
        <v>0</v>
      </c>
      <c r="O82" s="268">
        <f t="shared" si="14"/>
        <v>43</v>
      </c>
    </row>
    <row r="83" spans="1:16">
      <c r="A83" s="278"/>
      <c r="B83" s="270" t="s">
        <v>347</v>
      </c>
      <c r="C83" s="271">
        <f>C82</f>
        <v>0</v>
      </c>
      <c r="D83" s="271">
        <f>C82+D82</f>
        <v>1</v>
      </c>
      <c r="E83" s="271">
        <f>C82+D82+E82</f>
        <v>4</v>
      </c>
      <c r="F83" s="271">
        <f>C82+D82+E82+F82</f>
        <v>9</v>
      </c>
      <c r="G83" s="271">
        <f>C82+D82+E82+F82+G82</f>
        <v>15</v>
      </c>
      <c r="H83" s="271">
        <f>C82+D82+E82+F82+G82+H82</f>
        <v>43</v>
      </c>
      <c r="I83" s="271">
        <f>C82+D82+E82+F82+G82+H82+I82</f>
        <v>43</v>
      </c>
      <c r="J83" s="271">
        <f>C82+D82+E82+F82+G82+H82+I82+J82</f>
        <v>43</v>
      </c>
      <c r="K83" s="271">
        <f>C82+D82+E82+F82+G82+H82+I82+J82+K82</f>
        <v>43</v>
      </c>
      <c r="L83" s="271">
        <f>C82+D82+E82+F82+G82+H82+I82+J82+K82+L82</f>
        <v>43</v>
      </c>
      <c r="M83" s="271">
        <f>C82+D82+E82+F82+G82+H82+I82+J82+K82+L82+M82</f>
        <v>43</v>
      </c>
      <c r="N83" s="271">
        <f>C82+D82+E82+F82+G82+H82+I82+J82+K82+L82+M82+N82</f>
        <v>43</v>
      </c>
      <c r="O83" s="272"/>
    </row>
    <row r="84" spans="1:16">
      <c r="A84" s="273" t="s">
        <v>83</v>
      </c>
      <c r="B84" s="76" t="s">
        <v>72</v>
      </c>
      <c r="C84" s="30" t="s">
        <v>65</v>
      </c>
      <c r="D84" s="30" t="s">
        <v>66</v>
      </c>
      <c r="E84" s="30" t="s">
        <v>47</v>
      </c>
      <c r="F84" s="30" t="s">
        <v>48</v>
      </c>
      <c r="G84" s="30" t="s">
        <v>49</v>
      </c>
      <c r="H84" s="30" t="s">
        <v>50</v>
      </c>
      <c r="I84" s="30" t="s">
        <v>51</v>
      </c>
      <c r="J84" s="30" t="s">
        <v>52</v>
      </c>
      <c r="K84" s="30" t="s">
        <v>53</v>
      </c>
      <c r="L84" s="30" t="s">
        <v>54</v>
      </c>
      <c r="M84" s="30" t="s">
        <v>55</v>
      </c>
      <c r="N84" s="30" t="s">
        <v>56</v>
      </c>
      <c r="O84" s="30" t="s">
        <v>41</v>
      </c>
    </row>
    <row r="85" spans="1:16">
      <c r="A85" s="256"/>
      <c r="B85" s="257" t="s">
        <v>152</v>
      </c>
      <c r="C85" s="288">
        <v>1</v>
      </c>
      <c r="D85" s="288">
        <v>0</v>
      </c>
      <c r="E85" s="288">
        <v>0</v>
      </c>
      <c r="F85" s="288">
        <v>0</v>
      </c>
      <c r="G85" s="288">
        <v>3</v>
      </c>
      <c r="H85" s="288">
        <v>24</v>
      </c>
      <c r="I85" s="288">
        <v>21</v>
      </c>
      <c r="J85" s="288">
        <v>12</v>
      </c>
      <c r="K85" s="288">
        <v>17</v>
      </c>
      <c r="L85" s="288">
        <v>9</v>
      </c>
      <c r="M85" s="288">
        <v>3</v>
      </c>
      <c r="N85" s="288">
        <v>2</v>
      </c>
      <c r="O85" s="259">
        <f t="shared" ref="O85:O92" si="16">SUM(C85:N85)</f>
        <v>92</v>
      </c>
    </row>
    <row r="86" spans="1:16">
      <c r="A86" s="256"/>
      <c r="B86" s="257" t="s">
        <v>153</v>
      </c>
      <c r="C86" s="288">
        <v>13</v>
      </c>
      <c r="D86" s="288">
        <v>9</v>
      </c>
      <c r="E86" s="288">
        <v>7</v>
      </c>
      <c r="F86" s="288">
        <v>12</v>
      </c>
      <c r="G86" s="288">
        <v>28</v>
      </c>
      <c r="H86" s="288">
        <v>41</v>
      </c>
      <c r="I86" s="288">
        <v>48</v>
      </c>
      <c r="J86" s="288">
        <v>36</v>
      </c>
      <c r="K86" s="288">
        <v>21</v>
      </c>
      <c r="L86" s="288">
        <v>23</v>
      </c>
      <c r="M86" s="288">
        <v>9</v>
      </c>
      <c r="N86" s="288">
        <v>1</v>
      </c>
      <c r="O86" s="259">
        <f t="shared" si="16"/>
        <v>248</v>
      </c>
    </row>
    <row r="87" spans="1:16">
      <c r="A87" s="256"/>
      <c r="B87" s="257" t="s">
        <v>189</v>
      </c>
      <c r="C87" s="288">
        <v>5</v>
      </c>
      <c r="D87" s="288">
        <v>5</v>
      </c>
      <c r="E87" s="288">
        <v>2</v>
      </c>
      <c r="F87" s="288">
        <v>14</v>
      </c>
      <c r="G87" s="288">
        <v>5</v>
      </c>
      <c r="H87" s="288">
        <v>18</v>
      </c>
      <c r="I87" s="288">
        <v>30</v>
      </c>
      <c r="J87" s="288">
        <v>33</v>
      </c>
      <c r="K87" s="288">
        <v>13</v>
      </c>
      <c r="L87" s="288">
        <v>0</v>
      </c>
      <c r="M87" s="288">
        <v>0</v>
      </c>
      <c r="N87" s="288">
        <v>0</v>
      </c>
      <c r="O87" s="259">
        <f t="shared" si="16"/>
        <v>125</v>
      </c>
    </row>
    <row r="88" spans="1:16">
      <c r="A88" s="256"/>
      <c r="B88" s="257" t="s">
        <v>329</v>
      </c>
      <c r="C88" s="288">
        <v>0</v>
      </c>
      <c r="D88" s="288">
        <v>0</v>
      </c>
      <c r="E88" s="288">
        <v>0</v>
      </c>
      <c r="F88" s="288">
        <v>2</v>
      </c>
      <c r="G88" s="288">
        <v>1</v>
      </c>
      <c r="H88" s="288">
        <v>0</v>
      </c>
      <c r="I88" s="288">
        <v>0</v>
      </c>
      <c r="J88" s="288">
        <v>1</v>
      </c>
      <c r="K88" s="288">
        <v>2</v>
      </c>
      <c r="L88" s="288">
        <v>0</v>
      </c>
      <c r="M88" s="288">
        <v>0</v>
      </c>
      <c r="N88" s="288">
        <v>0</v>
      </c>
      <c r="O88" s="259">
        <f t="shared" si="16"/>
        <v>6</v>
      </c>
    </row>
    <row r="89" spans="1:16">
      <c r="A89" s="256"/>
      <c r="B89" s="257" t="s">
        <v>330</v>
      </c>
      <c r="C89" s="288">
        <v>1</v>
      </c>
      <c r="D89" s="288">
        <v>0</v>
      </c>
      <c r="E89" s="288">
        <v>0</v>
      </c>
      <c r="F89" s="288">
        <v>0</v>
      </c>
      <c r="G89" s="288">
        <v>2</v>
      </c>
      <c r="H89" s="288">
        <v>7</v>
      </c>
      <c r="I89" s="288">
        <v>6</v>
      </c>
      <c r="J89" s="288">
        <v>3</v>
      </c>
      <c r="K89" s="288">
        <v>5</v>
      </c>
      <c r="L89" s="288">
        <v>7</v>
      </c>
      <c r="M89" s="288">
        <v>6</v>
      </c>
      <c r="N89" s="288">
        <v>1</v>
      </c>
      <c r="O89" s="259">
        <f t="shared" si="16"/>
        <v>38</v>
      </c>
    </row>
    <row r="90" spans="1:16">
      <c r="A90" s="261"/>
      <c r="B90" s="262" t="s">
        <v>346</v>
      </c>
      <c r="C90" s="277">
        <f>MEDIAN(C85:C89)</f>
        <v>1</v>
      </c>
      <c r="D90" s="277">
        <f t="shared" ref="D90:N90" si="17">MEDIAN(D85:D89)</f>
        <v>0</v>
      </c>
      <c r="E90" s="277">
        <f t="shared" si="17"/>
        <v>0</v>
      </c>
      <c r="F90" s="277">
        <f t="shared" si="17"/>
        <v>2</v>
      </c>
      <c r="G90" s="277">
        <f t="shared" si="17"/>
        <v>3</v>
      </c>
      <c r="H90" s="277">
        <f t="shared" si="17"/>
        <v>18</v>
      </c>
      <c r="I90" s="277">
        <f t="shared" si="17"/>
        <v>21</v>
      </c>
      <c r="J90" s="277">
        <f t="shared" si="17"/>
        <v>12</v>
      </c>
      <c r="K90" s="277">
        <f t="shared" si="17"/>
        <v>13</v>
      </c>
      <c r="L90" s="277">
        <f t="shared" si="17"/>
        <v>7</v>
      </c>
      <c r="M90" s="277">
        <f t="shared" si="17"/>
        <v>3</v>
      </c>
      <c r="N90" s="277">
        <f t="shared" si="17"/>
        <v>1</v>
      </c>
      <c r="O90" s="263">
        <f t="shared" si="16"/>
        <v>81</v>
      </c>
    </row>
    <row r="91" spans="1:16">
      <c r="A91" s="256"/>
      <c r="B91" s="264" t="s">
        <v>74</v>
      </c>
      <c r="C91" s="180">
        <f>C90*P91/O90</f>
        <v>0.79999999999999993</v>
      </c>
      <c r="D91" s="180">
        <f>D90*P91/O90</f>
        <v>0</v>
      </c>
      <c r="E91" s="180">
        <f>E90*P91/O90</f>
        <v>0</v>
      </c>
      <c r="F91" s="180">
        <f>F90*P91/O90</f>
        <v>1.5999999999999999</v>
      </c>
      <c r="G91" s="180">
        <f>G90*P91/O90</f>
        <v>2.4</v>
      </c>
      <c r="H91" s="180">
        <f>H90*P91/O90</f>
        <v>14.399999999999999</v>
      </c>
      <c r="I91" s="180">
        <f>I90*P91/O90</f>
        <v>16.8</v>
      </c>
      <c r="J91" s="180">
        <f>J90*P91/O90</f>
        <v>9.6</v>
      </c>
      <c r="K91" s="180">
        <f>K90*P91/O90</f>
        <v>10.4</v>
      </c>
      <c r="L91" s="180">
        <f>L90*P91/O90</f>
        <v>5.6</v>
      </c>
      <c r="M91" s="180">
        <f>M90*P91/O90</f>
        <v>2.4</v>
      </c>
      <c r="N91" s="180">
        <f>N90*P91/O90</f>
        <v>0.79999999999999993</v>
      </c>
      <c r="O91" s="133">
        <f t="shared" si="16"/>
        <v>64.8</v>
      </c>
      <c r="P91" s="265">
        <f>O90*80/100</f>
        <v>64.8</v>
      </c>
    </row>
    <row r="92" spans="1:16">
      <c r="A92" s="256"/>
      <c r="B92" s="266" t="s">
        <v>345</v>
      </c>
      <c r="C92" s="267">
        <f>รายเดือน66!B16</f>
        <v>2</v>
      </c>
      <c r="D92" s="267">
        <f>รายเดือน66!C16</f>
        <v>5</v>
      </c>
      <c r="E92" s="267">
        <f>รายเดือน66!D16</f>
        <v>6</v>
      </c>
      <c r="F92" s="267">
        <f>รายเดือน66!E16</f>
        <v>4</v>
      </c>
      <c r="G92" s="267">
        <f>รายเดือน66!F16</f>
        <v>3</v>
      </c>
      <c r="H92" s="267">
        <f>รายเดือน66!G16</f>
        <v>1</v>
      </c>
      <c r="I92" s="267">
        <f>รายเดือน66!H16</f>
        <v>0</v>
      </c>
      <c r="J92" s="267">
        <f>รายเดือน66!I16</f>
        <v>0</v>
      </c>
      <c r="K92" s="267">
        <f>รายเดือน66!J16</f>
        <v>0</v>
      </c>
      <c r="L92" s="267">
        <f>รายเดือน66!K16</f>
        <v>0</v>
      </c>
      <c r="M92" s="267">
        <f>รายเดือน66!L16</f>
        <v>0</v>
      </c>
      <c r="N92" s="267">
        <f>รายเดือน66!M16</f>
        <v>0</v>
      </c>
      <c r="O92" s="268">
        <f t="shared" si="16"/>
        <v>21</v>
      </c>
    </row>
    <row r="93" spans="1:16">
      <c r="A93" s="278"/>
      <c r="B93" s="270" t="s">
        <v>347</v>
      </c>
      <c r="C93" s="271">
        <f>C92</f>
        <v>2</v>
      </c>
      <c r="D93" s="271">
        <f>C92+D92</f>
        <v>7</v>
      </c>
      <c r="E93" s="271">
        <f>C92+D92+E92</f>
        <v>13</v>
      </c>
      <c r="F93" s="271">
        <f>C92+D92+E92+F92</f>
        <v>17</v>
      </c>
      <c r="G93" s="271">
        <f>C92+D92+E92+F92+G92</f>
        <v>20</v>
      </c>
      <c r="H93" s="271">
        <f>C92+D92+E92+F92+G92+H92</f>
        <v>21</v>
      </c>
      <c r="I93" s="271">
        <f>C92+D92+E92+F92+G92+H92+I92</f>
        <v>21</v>
      </c>
      <c r="J93" s="271">
        <f>C92+D92+E92+F92+G92+H92+I92+J92</f>
        <v>21</v>
      </c>
      <c r="K93" s="271">
        <f>C92+D92+E92+F92+G92+H92+I92+J92+K92</f>
        <v>21</v>
      </c>
      <c r="L93" s="271">
        <f>C92+D92+E92+F92+G92+H92+I92+J92+K92+L92</f>
        <v>21</v>
      </c>
      <c r="M93" s="271">
        <f>C92+D92+E92+F92+G92+H92+I92+J92+K92+L92+M92</f>
        <v>21</v>
      </c>
      <c r="N93" s="271">
        <f>C92+D92+E92+F92+G92+H92+I92+J92+K92+L92+M92+N92</f>
        <v>21</v>
      </c>
      <c r="O93" s="272"/>
    </row>
    <row r="94" spans="1:16">
      <c r="A94" s="273" t="s">
        <v>84</v>
      </c>
      <c r="B94" s="76" t="s">
        <v>72</v>
      </c>
      <c r="C94" s="30" t="s">
        <v>65</v>
      </c>
      <c r="D94" s="30" t="s">
        <v>66</v>
      </c>
      <c r="E94" s="30" t="s">
        <v>47</v>
      </c>
      <c r="F94" s="30" t="s">
        <v>48</v>
      </c>
      <c r="G94" s="30" t="s">
        <v>49</v>
      </c>
      <c r="H94" s="30" t="s">
        <v>50</v>
      </c>
      <c r="I94" s="30" t="s">
        <v>51</v>
      </c>
      <c r="J94" s="30" t="s">
        <v>52</v>
      </c>
      <c r="K94" s="30" t="s">
        <v>53</v>
      </c>
      <c r="L94" s="30" t="s">
        <v>54</v>
      </c>
      <c r="M94" s="30" t="s">
        <v>55</v>
      </c>
      <c r="N94" s="30" t="s">
        <v>56</v>
      </c>
      <c r="O94" s="30" t="s">
        <v>41</v>
      </c>
    </row>
    <row r="95" spans="1:16">
      <c r="A95" s="256"/>
      <c r="B95" s="257" t="s">
        <v>152</v>
      </c>
      <c r="C95" s="289">
        <v>1</v>
      </c>
      <c r="D95" s="289">
        <v>0</v>
      </c>
      <c r="E95" s="289">
        <v>1</v>
      </c>
      <c r="F95" s="289">
        <v>2</v>
      </c>
      <c r="G95" s="289">
        <v>22</v>
      </c>
      <c r="H95" s="289">
        <v>60</v>
      </c>
      <c r="I95" s="289">
        <v>51</v>
      </c>
      <c r="J95" s="289">
        <v>33</v>
      </c>
      <c r="K95" s="289">
        <v>25</v>
      </c>
      <c r="L95" s="289">
        <v>2</v>
      </c>
      <c r="M95" s="289">
        <v>5</v>
      </c>
      <c r="N95" s="289">
        <v>10</v>
      </c>
      <c r="O95" s="259">
        <f t="shared" ref="O95:O102" si="18">SUM(C95:N95)</f>
        <v>212</v>
      </c>
    </row>
    <row r="96" spans="1:16">
      <c r="A96" s="256"/>
      <c r="B96" s="257" t="s">
        <v>153</v>
      </c>
      <c r="C96" s="289">
        <v>4</v>
      </c>
      <c r="D96" s="289">
        <v>10</v>
      </c>
      <c r="E96" s="289">
        <v>9</v>
      </c>
      <c r="F96" s="289">
        <v>8</v>
      </c>
      <c r="G96" s="289">
        <v>36</v>
      </c>
      <c r="H96" s="289">
        <v>77</v>
      </c>
      <c r="I96" s="289">
        <v>50</v>
      </c>
      <c r="J96" s="289">
        <v>32</v>
      </c>
      <c r="K96" s="289">
        <v>65</v>
      </c>
      <c r="L96" s="289">
        <v>35</v>
      </c>
      <c r="M96" s="289">
        <v>17</v>
      </c>
      <c r="N96" s="289">
        <v>12</v>
      </c>
      <c r="O96" s="259">
        <f t="shared" si="18"/>
        <v>355</v>
      </c>
    </row>
    <row r="97" spans="1:16">
      <c r="A97" s="256"/>
      <c r="B97" s="257" t="s">
        <v>189</v>
      </c>
      <c r="C97" s="289">
        <v>6</v>
      </c>
      <c r="D97" s="289">
        <v>3</v>
      </c>
      <c r="E97" s="289">
        <v>3</v>
      </c>
      <c r="F97" s="289">
        <v>7</v>
      </c>
      <c r="G97" s="289">
        <v>18</v>
      </c>
      <c r="H97" s="289">
        <v>28</v>
      </c>
      <c r="I97" s="289">
        <v>15</v>
      </c>
      <c r="J97" s="289">
        <v>14</v>
      </c>
      <c r="K97" s="289">
        <v>16</v>
      </c>
      <c r="L97" s="289">
        <v>9</v>
      </c>
      <c r="M97" s="289">
        <v>3</v>
      </c>
      <c r="N97" s="289">
        <v>0</v>
      </c>
      <c r="O97" s="259">
        <f t="shared" si="18"/>
        <v>122</v>
      </c>
    </row>
    <row r="98" spans="1:16">
      <c r="A98" s="256"/>
      <c r="B98" s="257" t="s">
        <v>329</v>
      </c>
      <c r="C98" s="289">
        <v>0</v>
      </c>
      <c r="D98" s="289">
        <v>0</v>
      </c>
      <c r="E98" s="289">
        <v>2</v>
      </c>
      <c r="F98" s="289">
        <v>0</v>
      </c>
      <c r="G98" s="289">
        <v>1</v>
      </c>
      <c r="H98" s="289">
        <v>6</v>
      </c>
      <c r="I98" s="289">
        <v>8</v>
      </c>
      <c r="J98" s="289">
        <v>12</v>
      </c>
      <c r="K98" s="289">
        <v>0</v>
      </c>
      <c r="L98" s="289">
        <v>8</v>
      </c>
      <c r="M98" s="289">
        <v>1</v>
      </c>
      <c r="N98" s="289">
        <v>1</v>
      </c>
      <c r="O98" s="259">
        <f t="shared" si="18"/>
        <v>39</v>
      </c>
    </row>
    <row r="99" spans="1:16">
      <c r="A99" s="256"/>
      <c r="B99" s="257" t="s">
        <v>330</v>
      </c>
      <c r="C99" s="289">
        <v>4</v>
      </c>
      <c r="D99" s="289">
        <v>4</v>
      </c>
      <c r="E99" s="289">
        <v>0</v>
      </c>
      <c r="F99" s="289">
        <v>0</v>
      </c>
      <c r="G99" s="289">
        <v>0</v>
      </c>
      <c r="H99" s="289">
        <v>3</v>
      </c>
      <c r="I99" s="289">
        <v>10</v>
      </c>
      <c r="J99" s="289">
        <v>17</v>
      </c>
      <c r="K99" s="289">
        <v>11</v>
      </c>
      <c r="L99" s="289">
        <v>1</v>
      </c>
      <c r="M99" s="289">
        <v>2</v>
      </c>
      <c r="N99" s="289">
        <v>1</v>
      </c>
      <c r="O99" s="259">
        <f t="shared" si="18"/>
        <v>53</v>
      </c>
    </row>
    <row r="100" spans="1:16">
      <c r="A100" s="261"/>
      <c r="B100" s="262" t="s">
        <v>346</v>
      </c>
      <c r="C100" s="277">
        <f>MEDIAN(C95:C99)</f>
        <v>4</v>
      </c>
      <c r="D100" s="277">
        <f t="shared" ref="D100:N100" si="19">MEDIAN(D95:D99)</f>
        <v>3</v>
      </c>
      <c r="E100" s="277">
        <f t="shared" si="19"/>
        <v>2</v>
      </c>
      <c r="F100" s="277">
        <f t="shared" si="19"/>
        <v>2</v>
      </c>
      <c r="G100" s="277">
        <f t="shared" si="19"/>
        <v>18</v>
      </c>
      <c r="H100" s="277">
        <f t="shared" si="19"/>
        <v>28</v>
      </c>
      <c r="I100" s="277">
        <f t="shared" si="19"/>
        <v>15</v>
      </c>
      <c r="J100" s="277">
        <f t="shared" si="19"/>
        <v>17</v>
      </c>
      <c r="K100" s="277">
        <f t="shared" si="19"/>
        <v>16</v>
      </c>
      <c r="L100" s="277">
        <f t="shared" si="19"/>
        <v>8</v>
      </c>
      <c r="M100" s="277">
        <f t="shared" si="19"/>
        <v>3</v>
      </c>
      <c r="N100" s="277">
        <f t="shared" si="19"/>
        <v>1</v>
      </c>
      <c r="O100" s="263">
        <f t="shared" si="18"/>
        <v>117</v>
      </c>
    </row>
    <row r="101" spans="1:16">
      <c r="A101" s="256"/>
      <c r="B101" s="264" t="s">
        <v>74</v>
      </c>
      <c r="C101" s="180">
        <f>C100*P101/O100</f>
        <v>3.1999999999999997</v>
      </c>
      <c r="D101" s="180">
        <f>D100*P101/O100</f>
        <v>2.3999999999999995</v>
      </c>
      <c r="E101" s="180">
        <f>E100*P101/O100</f>
        <v>1.5999999999999999</v>
      </c>
      <c r="F101" s="180">
        <f>F100*P101/O100</f>
        <v>1.5999999999999999</v>
      </c>
      <c r="G101" s="180">
        <f>G100*P101/O100</f>
        <v>14.4</v>
      </c>
      <c r="H101" s="180">
        <f>H100*P101/O100</f>
        <v>22.4</v>
      </c>
      <c r="I101" s="180">
        <f>I100*P101/O100</f>
        <v>12</v>
      </c>
      <c r="J101" s="180">
        <f>J100*P101/O100</f>
        <v>13.599999999999998</v>
      </c>
      <c r="K101" s="180">
        <f>K100*P101/O100</f>
        <v>12.799999999999999</v>
      </c>
      <c r="L101" s="180">
        <f>L100*P101/O100</f>
        <v>6.3999999999999995</v>
      </c>
      <c r="M101" s="180">
        <f>M100*P101/O100</f>
        <v>2.3999999999999995</v>
      </c>
      <c r="N101" s="180">
        <f>N100*P101/O100</f>
        <v>0.79999999999999993</v>
      </c>
      <c r="O101" s="133">
        <f t="shared" si="18"/>
        <v>93.6</v>
      </c>
      <c r="P101" s="265">
        <f>O100*80/100</f>
        <v>93.6</v>
      </c>
    </row>
    <row r="102" spans="1:16">
      <c r="A102" s="256"/>
      <c r="B102" s="266" t="s">
        <v>345</v>
      </c>
      <c r="C102" s="267">
        <f>รายเดือน66!B17</f>
        <v>1</v>
      </c>
      <c r="D102" s="267">
        <f>รายเดือน66!C17</f>
        <v>0</v>
      </c>
      <c r="E102" s="267">
        <f>รายเดือน66!D17</f>
        <v>1</v>
      </c>
      <c r="F102" s="267">
        <f>รายเดือน66!E17</f>
        <v>2</v>
      </c>
      <c r="G102" s="267">
        <f>รายเดือน66!F17</f>
        <v>0</v>
      </c>
      <c r="H102" s="267">
        <f>รายเดือน66!G17</f>
        <v>0</v>
      </c>
      <c r="I102" s="267">
        <f>รายเดือน66!H17</f>
        <v>0</v>
      </c>
      <c r="J102" s="267">
        <f>รายเดือน66!I17</f>
        <v>0</v>
      </c>
      <c r="K102" s="267">
        <f>รายเดือน66!J17</f>
        <v>0</v>
      </c>
      <c r="L102" s="267">
        <f>รายเดือน66!K17</f>
        <v>0</v>
      </c>
      <c r="M102" s="267">
        <f>รายเดือน66!L17</f>
        <v>0</v>
      </c>
      <c r="N102" s="267">
        <f>รายเดือน66!M17</f>
        <v>0</v>
      </c>
      <c r="O102" s="268">
        <f t="shared" si="18"/>
        <v>4</v>
      </c>
    </row>
    <row r="103" spans="1:16">
      <c r="A103" s="278"/>
      <c r="B103" s="270" t="s">
        <v>347</v>
      </c>
      <c r="C103" s="271">
        <f>C102</f>
        <v>1</v>
      </c>
      <c r="D103" s="271">
        <f>C102+D102</f>
        <v>1</v>
      </c>
      <c r="E103" s="271">
        <f>C102+D102+E102</f>
        <v>2</v>
      </c>
      <c r="F103" s="271">
        <f>C102+D102+E102+F102</f>
        <v>4</v>
      </c>
      <c r="G103" s="271">
        <f>C102+D102+E102+F102+G102</f>
        <v>4</v>
      </c>
      <c r="H103" s="271">
        <f>C102+D102+E102+F102+G102+H102</f>
        <v>4</v>
      </c>
      <c r="I103" s="271">
        <f>C102+D102+E102+F102+G102+H102+I102</f>
        <v>4</v>
      </c>
      <c r="J103" s="271">
        <f>C102+D102+E102+F102+G102+H102+I102+J102</f>
        <v>4</v>
      </c>
      <c r="K103" s="271">
        <f>C102+D102+E102+F102+G102+H102+I102+J102+K102</f>
        <v>4</v>
      </c>
      <c r="L103" s="271">
        <f>C102+D102+E102+F102+G102+H102+I102+J102+K102+L102</f>
        <v>4</v>
      </c>
      <c r="M103" s="271">
        <f>C102+D102+E102+F102+G102+H102+I102+J102+K102+L102+M102</f>
        <v>4</v>
      </c>
      <c r="N103" s="271">
        <f>C102+D102+E102+F102+G102+H102+I102+J102+K102+L102+M102+N102</f>
        <v>4</v>
      </c>
      <c r="O103" s="272"/>
    </row>
    <row r="104" spans="1:16">
      <c r="A104" s="273" t="s">
        <v>85</v>
      </c>
      <c r="B104" s="76" t="s">
        <v>72</v>
      </c>
      <c r="C104" s="30" t="s">
        <v>65</v>
      </c>
      <c r="D104" s="30" t="s">
        <v>66</v>
      </c>
      <c r="E104" s="30" t="s">
        <v>47</v>
      </c>
      <c r="F104" s="30" t="s">
        <v>48</v>
      </c>
      <c r="G104" s="30" t="s">
        <v>49</v>
      </c>
      <c r="H104" s="30" t="s">
        <v>50</v>
      </c>
      <c r="I104" s="30" t="s">
        <v>51</v>
      </c>
      <c r="J104" s="30" t="s">
        <v>52</v>
      </c>
      <c r="K104" s="30" t="s">
        <v>53</v>
      </c>
      <c r="L104" s="30" t="s">
        <v>54</v>
      </c>
      <c r="M104" s="30" t="s">
        <v>55</v>
      </c>
      <c r="N104" s="30" t="s">
        <v>56</v>
      </c>
      <c r="O104" s="30" t="s">
        <v>41</v>
      </c>
    </row>
    <row r="105" spans="1:16">
      <c r="A105" s="256"/>
      <c r="B105" s="257" t="s">
        <v>152</v>
      </c>
      <c r="C105" s="290">
        <v>1</v>
      </c>
      <c r="D105" s="290">
        <v>1</v>
      </c>
      <c r="E105" s="290">
        <v>1</v>
      </c>
      <c r="F105" s="290">
        <v>8</v>
      </c>
      <c r="G105" s="290">
        <v>19</v>
      </c>
      <c r="H105" s="290">
        <v>17</v>
      </c>
      <c r="I105" s="290">
        <v>6</v>
      </c>
      <c r="J105" s="290">
        <v>4</v>
      </c>
      <c r="K105" s="290">
        <v>1</v>
      </c>
      <c r="L105" s="290">
        <v>2</v>
      </c>
      <c r="M105" s="290">
        <v>1</v>
      </c>
      <c r="N105" s="290">
        <v>0</v>
      </c>
      <c r="O105" s="259">
        <f t="shared" ref="O105:O112" si="20">SUM(C105:N105)</f>
        <v>61</v>
      </c>
    </row>
    <row r="106" spans="1:16">
      <c r="A106" s="256"/>
      <c r="B106" s="257" t="s">
        <v>153</v>
      </c>
      <c r="C106" s="290">
        <v>0</v>
      </c>
      <c r="D106" s="290">
        <v>2</v>
      </c>
      <c r="E106" s="290">
        <v>1</v>
      </c>
      <c r="F106" s="290">
        <v>0</v>
      </c>
      <c r="G106" s="290">
        <v>11</v>
      </c>
      <c r="H106" s="290">
        <v>46</v>
      </c>
      <c r="I106" s="290">
        <v>70</v>
      </c>
      <c r="J106" s="290">
        <v>32</v>
      </c>
      <c r="K106" s="290">
        <v>13</v>
      </c>
      <c r="L106" s="290">
        <v>12</v>
      </c>
      <c r="M106" s="290">
        <v>2</v>
      </c>
      <c r="N106" s="290">
        <v>1</v>
      </c>
      <c r="O106" s="259">
        <f t="shared" si="20"/>
        <v>190</v>
      </c>
    </row>
    <row r="107" spans="1:16">
      <c r="A107" s="256"/>
      <c r="B107" s="257" t="s">
        <v>189</v>
      </c>
      <c r="C107" s="290">
        <v>1</v>
      </c>
      <c r="D107" s="290">
        <v>7</v>
      </c>
      <c r="E107" s="290">
        <v>2</v>
      </c>
      <c r="F107" s="290">
        <v>1</v>
      </c>
      <c r="G107" s="290">
        <v>1</v>
      </c>
      <c r="H107" s="290">
        <v>8</v>
      </c>
      <c r="I107" s="290">
        <v>17</v>
      </c>
      <c r="J107" s="290">
        <v>28</v>
      </c>
      <c r="K107" s="290">
        <v>13</v>
      </c>
      <c r="L107" s="290">
        <v>1</v>
      </c>
      <c r="M107" s="290">
        <v>2</v>
      </c>
      <c r="N107" s="290">
        <v>1</v>
      </c>
      <c r="O107" s="259">
        <f t="shared" si="20"/>
        <v>82</v>
      </c>
    </row>
    <row r="108" spans="1:16">
      <c r="A108" s="256"/>
      <c r="B108" s="257" t="s">
        <v>329</v>
      </c>
      <c r="C108" s="290">
        <v>0</v>
      </c>
      <c r="D108" s="290">
        <v>0</v>
      </c>
      <c r="E108" s="290">
        <v>0</v>
      </c>
      <c r="F108" s="290">
        <v>0</v>
      </c>
      <c r="G108" s="290">
        <v>0</v>
      </c>
      <c r="H108" s="290">
        <v>0</v>
      </c>
      <c r="I108" s="290">
        <v>0</v>
      </c>
      <c r="J108" s="290">
        <v>0</v>
      </c>
      <c r="K108" s="290">
        <v>1</v>
      </c>
      <c r="L108" s="290">
        <v>1</v>
      </c>
      <c r="M108" s="290">
        <v>1</v>
      </c>
      <c r="N108" s="290">
        <v>0</v>
      </c>
      <c r="O108" s="259">
        <f t="shared" si="20"/>
        <v>3</v>
      </c>
    </row>
    <row r="109" spans="1:16">
      <c r="A109" s="256"/>
      <c r="B109" s="257" t="s">
        <v>330</v>
      </c>
      <c r="C109" s="290">
        <v>0</v>
      </c>
      <c r="D109" s="290">
        <v>2</v>
      </c>
      <c r="E109" s="290">
        <v>0</v>
      </c>
      <c r="F109" s="290">
        <v>1</v>
      </c>
      <c r="G109" s="290">
        <v>0</v>
      </c>
      <c r="H109" s="290">
        <v>3</v>
      </c>
      <c r="I109" s="290">
        <v>2</v>
      </c>
      <c r="J109" s="290">
        <v>4</v>
      </c>
      <c r="K109" s="290">
        <v>6</v>
      </c>
      <c r="L109" s="290">
        <v>0</v>
      </c>
      <c r="M109" s="290">
        <v>1</v>
      </c>
      <c r="N109" s="290">
        <v>0</v>
      </c>
      <c r="O109" s="259">
        <f t="shared" si="20"/>
        <v>19</v>
      </c>
    </row>
    <row r="110" spans="1:16">
      <c r="A110" s="261"/>
      <c r="B110" s="262" t="s">
        <v>346</v>
      </c>
      <c r="C110" s="277">
        <f>MEDIAN(C105:C109)</f>
        <v>0</v>
      </c>
      <c r="D110" s="277">
        <f t="shared" ref="D110:N110" si="21">MEDIAN(D105:D109)</f>
        <v>2</v>
      </c>
      <c r="E110" s="277">
        <f t="shared" si="21"/>
        <v>1</v>
      </c>
      <c r="F110" s="277">
        <f t="shared" si="21"/>
        <v>1</v>
      </c>
      <c r="G110" s="277">
        <f t="shared" si="21"/>
        <v>1</v>
      </c>
      <c r="H110" s="277">
        <f t="shared" si="21"/>
        <v>8</v>
      </c>
      <c r="I110" s="277">
        <f t="shared" si="21"/>
        <v>6</v>
      </c>
      <c r="J110" s="277">
        <f t="shared" si="21"/>
        <v>4</v>
      </c>
      <c r="K110" s="277">
        <f t="shared" si="21"/>
        <v>6</v>
      </c>
      <c r="L110" s="277">
        <f t="shared" si="21"/>
        <v>1</v>
      </c>
      <c r="M110" s="277">
        <f t="shared" si="21"/>
        <v>1</v>
      </c>
      <c r="N110" s="277">
        <f t="shared" si="21"/>
        <v>0</v>
      </c>
      <c r="O110" s="263">
        <f t="shared" si="20"/>
        <v>31</v>
      </c>
    </row>
    <row r="111" spans="1:16">
      <c r="A111" s="256"/>
      <c r="B111" s="264" t="s">
        <v>74</v>
      </c>
      <c r="C111" s="180">
        <f>C110*P111/O110</f>
        <v>0</v>
      </c>
      <c r="D111" s="180">
        <f>D110*P111/O110</f>
        <v>1.6</v>
      </c>
      <c r="E111" s="180">
        <f>E110*P111/O110</f>
        <v>0.8</v>
      </c>
      <c r="F111" s="180">
        <f>F110*P111/O110</f>
        <v>0.8</v>
      </c>
      <c r="G111" s="180">
        <f>G110*P111/O110</f>
        <v>0.8</v>
      </c>
      <c r="H111" s="180">
        <f>H110*P111/O110</f>
        <v>6.4</v>
      </c>
      <c r="I111" s="180">
        <f>I110*P111/O110</f>
        <v>4.8000000000000007</v>
      </c>
      <c r="J111" s="180">
        <f>J110*P111/O110</f>
        <v>3.2</v>
      </c>
      <c r="K111" s="180">
        <f>K110*P111/O110</f>
        <v>4.8000000000000007</v>
      </c>
      <c r="L111" s="180">
        <f>L110*P111/O110</f>
        <v>0.8</v>
      </c>
      <c r="M111" s="180">
        <f>M110*P111/O110</f>
        <v>0.8</v>
      </c>
      <c r="N111" s="180">
        <f>N110*P111/O110</f>
        <v>0</v>
      </c>
      <c r="O111" s="133">
        <f t="shared" si="20"/>
        <v>24.800000000000004</v>
      </c>
      <c r="P111" s="265">
        <f>O110*80/100</f>
        <v>24.8</v>
      </c>
    </row>
    <row r="112" spans="1:16">
      <c r="A112" s="256"/>
      <c r="B112" s="266" t="s">
        <v>345</v>
      </c>
      <c r="C112" s="267">
        <f>รายเดือน66!B20</f>
        <v>0</v>
      </c>
      <c r="D112" s="267">
        <f>รายเดือน66!C20</f>
        <v>8</v>
      </c>
      <c r="E112" s="267">
        <f>รายเดือน66!D20</f>
        <v>1</v>
      </c>
      <c r="F112" s="267">
        <f>รายเดือน66!E20</f>
        <v>0</v>
      </c>
      <c r="G112" s="267">
        <f>รายเดือน66!F20</f>
        <v>2</v>
      </c>
      <c r="H112" s="267">
        <f>รายเดือน66!G20</f>
        <v>0</v>
      </c>
      <c r="I112" s="267">
        <f>รายเดือน66!H20</f>
        <v>0</v>
      </c>
      <c r="J112" s="267">
        <f>รายเดือน66!I20</f>
        <v>0</v>
      </c>
      <c r="K112" s="267">
        <f>รายเดือน66!J20</f>
        <v>0</v>
      </c>
      <c r="L112" s="267">
        <f>รายเดือน66!K20</f>
        <v>0</v>
      </c>
      <c r="M112" s="267">
        <f>รายเดือน66!L20</f>
        <v>0</v>
      </c>
      <c r="N112" s="267">
        <f>รายเดือน66!M20</f>
        <v>0</v>
      </c>
      <c r="O112" s="268">
        <f t="shared" si="20"/>
        <v>11</v>
      </c>
    </row>
    <row r="113" spans="1:16">
      <c r="A113" s="256"/>
      <c r="B113" s="270" t="s">
        <v>347</v>
      </c>
      <c r="C113" s="271">
        <v>0</v>
      </c>
      <c r="D113" s="271">
        <f>C112+D112</f>
        <v>8</v>
      </c>
      <c r="E113" s="271">
        <f>C112+D112+E112</f>
        <v>9</v>
      </c>
      <c r="F113" s="271">
        <f>C112+D112+E112+F112</f>
        <v>9</v>
      </c>
      <c r="G113" s="271">
        <f>C112+D112+E112+F112+G112</f>
        <v>11</v>
      </c>
      <c r="H113" s="271">
        <f>C112+D112+E112+F112+G112+H112</f>
        <v>11</v>
      </c>
      <c r="I113" s="271">
        <f>C112+D112+E112+F112+G112+H112+I112</f>
        <v>11</v>
      </c>
      <c r="J113" s="271">
        <f>C112+D112+E112+F112+G112+H112+I112+J112</f>
        <v>11</v>
      </c>
      <c r="K113" s="271">
        <f>C112+D112+E112+F112+G112+H112+I112+J112+K112</f>
        <v>11</v>
      </c>
      <c r="L113" s="271">
        <f>C112+D112+E112+F112+G112+H112+I112+J112+K112+L112</f>
        <v>11</v>
      </c>
      <c r="M113" s="271">
        <f>C112+D112+E112+F112+G112+H112+I112+J112+K112+L112+M112</f>
        <v>11</v>
      </c>
      <c r="N113" s="271">
        <f>C112+D112+E112+F112+G112+H112+I112+J112+K112+L112+M112+N112</f>
        <v>11</v>
      </c>
      <c r="O113" s="272"/>
    </row>
    <row r="114" spans="1:16">
      <c r="A114" s="273" t="s">
        <v>86</v>
      </c>
      <c r="B114" s="76" t="s">
        <v>72</v>
      </c>
      <c r="C114" s="30" t="s">
        <v>65</v>
      </c>
      <c r="D114" s="30" t="s">
        <v>66</v>
      </c>
      <c r="E114" s="30" t="s">
        <v>47</v>
      </c>
      <c r="F114" s="30" t="s">
        <v>48</v>
      </c>
      <c r="G114" s="30" t="s">
        <v>49</v>
      </c>
      <c r="H114" s="30" t="s">
        <v>50</v>
      </c>
      <c r="I114" s="30" t="s">
        <v>51</v>
      </c>
      <c r="J114" s="30" t="s">
        <v>52</v>
      </c>
      <c r="K114" s="30" t="s">
        <v>53</v>
      </c>
      <c r="L114" s="30" t="s">
        <v>54</v>
      </c>
      <c r="M114" s="30" t="s">
        <v>55</v>
      </c>
      <c r="N114" s="30" t="s">
        <v>56</v>
      </c>
      <c r="O114" s="30" t="s">
        <v>41</v>
      </c>
    </row>
    <row r="115" spans="1:16">
      <c r="A115" s="256"/>
      <c r="B115" s="257" t="s">
        <v>152</v>
      </c>
      <c r="C115" s="291">
        <v>0</v>
      </c>
      <c r="D115" s="291">
        <v>0</v>
      </c>
      <c r="E115" s="291">
        <v>0</v>
      </c>
      <c r="F115" s="291">
        <v>0</v>
      </c>
      <c r="G115" s="291">
        <v>1</v>
      </c>
      <c r="H115" s="291">
        <v>6</v>
      </c>
      <c r="I115" s="291">
        <v>4</v>
      </c>
      <c r="J115" s="291">
        <v>9</v>
      </c>
      <c r="K115" s="291">
        <v>9</v>
      </c>
      <c r="L115" s="291">
        <v>1</v>
      </c>
      <c r="M115" s="291">
        <v>2</v>
      </c>
      <c r="N115" s="291">
        <v>0</v>
      </c>
      <c r="O115" s="259">
        <v>32</v>
      </c>
    </row>
    <row r="116" spans="1:16">
      <c r="A116" s="256"/>
      <c r="B116" s="257" t="s">
        <v>153</v>
      </c>
      <c r="C116" s="291">
        <v>1</v>
      </c>
      <c r="D116" s="291">
        <v>3</v>
      </c>
      <c r="E116" s="291">
        <v>1</v>
      </c>
      <c r="F116" s="291">
        <v>2</v>
      </c>
      <c r="G116" s="291">
        <v>4</v>
      </c>
      <c r="H116" s="291">
        <v>19</v>
      </c>
      <c r="I116" s="291">
        <v>19</v>
      </c>
      <c r="J116" s="291">
        <v>24</v>
      </c>
      <c r="K116" s="291">
        <v>16</v>
      </c>
      <c r="L116" s="291">
        <v>2</v>
      </c>
      <c r="M116" s="291">
        <v>7</v>
      </c>
      <c r="N116" s="291">
        <v>2</v>
      </c>
      <c r="O116" s="259">
        <v>100</v>
      </c>
    </row>
    <row r="117" spans="1:16">
      <c r="A117" s="256"/>
      <c r="B117" s="257" t="s">
        <v>189</v>
      </c>
      <c r="C117" s="291">
        <v>0</v>
      </c>
      <c r="D117" s="291">
        <v>0</v>
      </c>
      <c r="E117" s="291">
        <v>4</v>
      </c>
      <c r="F117" s="291">
        <v>9</v>
      </c>
      <c r="G117" s="291">
        <v>13</v>
      </c>
      <c r="H117" s="291">
        <v>9</v>
      </c>
      <c r="I117" s="291">
        <v>30</v>
      </c>
      <c r="J117" s="291">
        <v>24</v>
      </c>
      <c r="K117" s="291">
        <v>18</v>
      </c>
      <c r="L117" s="291">
        <v>4</v>
      </c>
      <c r="M117" s="291">
        <v>2</v>
      </c>
      <c r="N117" s="291">
        <v>1</v>
      </c>
      <c r="O117" s="259">
        <v>114</v>
      </c>
    </row>
    <row r="118" spans="1:16">
      <c r="A118" s="256"/>
      <c r="B118" s="257" t="s">
        <v>329</v>
      </c>
      <c r="C118" s="291">
        <v>1</v>
      </c>
      <c r="D118" s="291">
        <v>0</v>
      </c>
      <c r="E118" s="291">
        <v>2</v>
      </c>
      <c r="F118" s="291">
        <v>0</v>
      </c>
      <c r="G118" s="291">
        <v>1</v>
      </c>
      <c r="H118" s="291">
        <v>13</v>
      </c>
      <c r="I118" s="291">
        <v>10</v>
      </c>
      <c r="J118" s="291">
        <v>6</v>
      </c>
      <c r="K118" s="291">
        <v>13</v>
      </c>
      <c r="L118" s="291">
        <v>8</v>
      </c>
      <c r="M118" s="291">
        <v>1</v>
      </c>
      <c r="N118" s="291">
        <v>1</v>
      </c>
      <c r="O118" s="259">
        <v>56</v>
      </c>
    </row>
    <row r="119" spans="1:16">
      <c r="A119" s="256"/>
      <c r="B119" s="257" t="s">
        <v>330</v>
      </c>
      <c r="C119" s="291">
        <v>3</v>
      </c>
      <c r="D119" s="291">
        <v>0</v>
      </c>
      <c r="E119" s="291">
        <v>0</v>
      </c>
      <c r="F119" s="291">
        <v>2</v>
      </c>
      <c r="G119" s="291">
        <v>4</v>
      </c>
      <c r="H119" s="291">
        <v>3</v>
      </c>
      <c r="I119" s="291">
        <v>2</v>
      </c>
      <c r="J119" s="291">
        <v>1</v>
      </c>
      <c r="K119" s="291">
        <v>1</v>
      </c>
      <c r="L119" s="291">
        <v>2</v>
      </c>
      <c r="M119" s="291">
        <v>3</v>
      </c>
      <c r="N119" s="291">
        <v>1</v>
      </c>
      <c r="O119" s="259">
        <v>56</v>
      </c>
    </row>
    <row r="120" spans="1:16">
      <c r="A120" s="261"/>
      <c r="B120" s="262" t="s">
        <v>346</v>
      </c>
      <c r="C120" s="277">
        <f>MEDIAN(C115:C119)</f>
        <v>1</v>
      </c>
      <c r="D120" s="277">
        <f t="shared" ref="D120:N120" si="22">MEDIAN(D115:D119)</f>
        <v>0</v>
      </c>
      <c r="E120" s="277">
        <f t="shared" si="22"/>
        <v>1</v>
      </c>
      <c r="F120" s="277">
        <f t="shared" si="22"/>
        <v>2</v>
      </c>
      <c r="G120" s="277">
        <f t="shared" si="22"/>
        <v>4</v>
      </c>
      <c r="H120" s="277">
        <f t="shared" si="22"/>
        <v>9</v>
      </c>
      <c r="I120" s="277">
        <f t="shared" si="22"/>
        <v>10</v>
      </c>
      <c r="J120" s="277">
        <f t="shared" si="22"/>
        <v>9</v>
      </c>
      <c r="K120" s="277">
        <f t="shared" si="22"/>
        <v>13</v>
      </c>
      <c r="L120" s="277">
        <f t="shared" si="22"/>
        <v>2</v>
      </c>
      <c r="M120" s="277">
        <f t="shared" si="22"/>
        <v>2</v>
      </c>
      <c r="N120" s="277">
        <f t="shared" si="22"/>
        <v>1</v>
      </c>
      <c r="O120" s="263">
        <f>SUM(C120:N120)</f>
        <v>54</v>
      </c>
    </row>
    <row r="121" spans="1:16">
      <c r="A121" s="256"/>
      <c r="B121" s="264" t="s">
        <v>74</v>
      </c>
      <c r="C121" s="180">
        <f>C120*P121/O120</f>
        <v>0.8</v>
      </c>
      <c r="D121" s="180">
        <f>D120*P121/O120</f>
        <v>0</v>
      </c>
      <c r="E121" s="180">
        <f>E120*P121/O120</f>
        <v>0.8</v>
      </c>
      <c r="F121" s="180">
        <f>F120*P121/O120</f>
        <v>1.6</v>
      </c>
      <c r="G121" s="180">
        <f>G120*P121/O120</f>
        <v>3.2</v>
      </c>
      <c r="H121" s="180">
        <f>H120*P121/O120</f>
        <v>7.2</v>
      </c>
      <c r="I121" s="180">
        <f>I120*P121/O120</f>
        <v>8</v>
      </c>
      <c r="J121" s="180">
        <f>J120*P121/O120</f>
        <v>7.2</v>
      </c>
      <c r="K121" s="180">
        <f>K120*P121/O120</f>
        <v>10.4</v>
      </c>
      <c r="L121" s="180">
        <f>L120*P121/O120</f>
        <v>1.6</v>
      </c>
      <c r="M121" s="180">
        <f>M120*P121/O120</f>
        <v>1.6</v>
      </c>
      <c r="N121" s="180">
        <f>N120*P121/O120</f>
        <v>0.8</v>
      </c>
      <c r="O121" s="133">
        <f>SUM(C121:N121)</f>
        <v>43.2</v>
      </c>
      <c r="P121" s="265">
        <f>O120*80/100</f>
        <v>43.2</v>
      </c>
    </row>
    <row r="122" spans="1:16">
      <c r="A122" s="256"/>
      <c r="B122" s="266" t="s">
        <v>345</v>
      </c>
      <c r="C122" s="267">
        <f>รายเดือน66!B9</f>
        <v>1</v>
      </c>
      <c r="D122" s="267">
        <f>รายเดือน66!C9</f>
        <v>2</v>
      </c>
      <c r="E122" s="267">
        <f>รายเดือน66!D9</f>
        <v>2</v>
      </c>
      <c r="F122" s="267">
        <f>รายเดือน66!E9</f>
        <v>1</v>
      </c>
      <c r="G122" s="267">
        <f>รายเดือน66!F9</f>
        <v>5</v>
      </c>
      <c r="H122" s="267">
        <f>รายเดือน66!G9</f>
        <v>12</v>
      </c>
      <c r="I122" s="267">
        <f>รายเดือน66!H9</f>
        <v>0</v>
      </c>
      <c r="J122" s="267">
        <f>รายเดือน66!I9</f>
        <v>0</v>
      </c>
      <c r="K122" s="267">
        <f>รายเดือน66!J9</f>
        <v>0</v>
      </c>
      <c r="L122" s="267">
        <f>รายเดือน66!K9</f>
        <v>0</v>
      </c>
      <c r="M122" s="267">
        <f>รายเดือน66!L9</f>
        <v>0</v>
      </c>
      <c r="N122" s="267">
        <f>รายเดือน66!M9</f>
        <v>0</v>
      </c>
      <c r="O122" s="268">
        <f>SUM(C122:N122)</f>
        <v>23</v>
      </c>
    </row>
    <row r="123" spans="1:16">
      <c r="A123" s="278"/>
      <c r="B123" s="270" t="s">
        <v>347</v>
      </c>
      <c r="C123" s="271">
        <f>C122</f>
        <v>1</v>
      </c>
      <c r="D123" s="271">
        <f>C122+D122</f>
        <v>3</v>
      </c>
      <c r="E123" s="271">
        <f>C122+D122+E122</f>
        <v>5</v>
      </c>
      <c r="F123" s="271">
        <f>C122+D122+E122+F122</f>
        <v>6</v>
      </c>
      <c r="G123" s="271">
        <f>C122+D122+E122+F122+G122</f>
        <v>11</v>
      </c>
      <c r="H123" s="271">
        <f>C122+D122+E122+F122+G122+H122</f>
        <v>23</v>
      </c>
      <c r="I123" s="271">
        <f>C122+D122+E122+F122+G122+H122+I122</f>
        <v>23</v>
      </c>
      <c r="J123" s="271">
        <f>C122+D122+E122+F122+G122+H122+I122+J122</f>
        <v>23</v>
      </c>
      <c r="K123" s="271">
        <f>C122+D122+E122+F122+G122+H122+I122+J122+K122</f>
        <v>23</v>
      </c>
      <c r="L123" s="271">
        <f>C122+D122+E122+F122+G122+H122+I122+J122+K122+L122</f>
        <v>23</v>
      </c>
      <c r="M123" s="271">
        <f>C122+D122+E122+F122+G122+H122+I122+J122+K122+L122+M122</f>
        <v>23</v>
      </c>
      <c r="N123" s="271">
        <f>C122+D122+E122+F122+G122+H122+I122+J122+K122+L122+M122+N122</f>
        <v>23</v>
      </c>
      <c r="O123" s="272"/>
    </row>
    <row r="124" spans="1:16">
      <c r="A124" s="273" t="s">
        <v>87</v>
      </c>
      <c r="B124" s="76" t="s">
        <v>72</v>
      </c>
      <c r="C124" s="30" t="s">
        <v>65</v>
      </c>
      <c r="D124" s="30" t="s">
        <v>66</v>
      </c>
      <c r="E124" s="30" t="s">
        <v>47</v>
      </c>
      <c r="F124" s="30" t="s">
        <v>48</v>
      </c>
      <c r="G124" s="30" t="s">
        <v>49</v>
      </c>
      <c r="H124" s="30" t="s">
        <v>50</v>
      </c>
      <c r="I124" s="30" t="s">
        <v>51</v>
      </c>
      <c r="J124" s="30" t="s">
        <v>52</v>
      </c>
      <c r="K124" s="30" t="s">
        <v>53</v>
      </c>
      <c r="L124" s="30" t="s">
        <v>54</v>
      </c>
      <c r="M124" s="30" t="s">
        <v>55</v>
      </c>
      <c r="N124" s="30" t="s">
        <v>56</v>
      </c>
      <c r="O124" s="30" t="s">
        <v>41</v>
      </c>
    </row>
    <row r="125" spans="1:16">
      <c r="A125" s="256"/>
      <c r="B125" s="257" t="s">
        <v>152</v>
      </c>
      <c r="C125" s="292">
        <v>0</v>
      </c>
      <c r="D125" s="292">
        <v>2</v>
      </c>
      <c r="E125" s="292">
        <v>0</v>
      </c>
      <c r="F125" s="292">
        <v>6</v>
      </c>
      <c r="G125" s="292">
        <v>24</v>
      </c>
      <c r="H125" s="292">
        <v>40</v>
      </c>
      <c r="I125" s="292">
        <v>20</v>
      </c>
      <c r="J125" s="292">
        <v>8</v>
      </c>
      <c r="K125" s="292">
        <v>1</v>
      </c>
      <c r="L125" s="292">
        <v>1</v>
      </c>
      <c r="M125" s="292">
        <v>2</v>
      </c>
      <c r="N125" s="292">
        <v>3</v>
      </c>
      <c r="O125" s="312">
        <f t="shared" ref="O125:O132" si="23">SUM(C125:N125)</f>
        <v>107</v>
      </c>
    </row>
    <row r="126" spans="1:16">
      <c r="A126" s="256"/>
      <c r="B126" s="257" t="s">
        <v>153</v>
      </c>
      <c r="C126" s="292">
        <v>3</v>
      </c>
      <c r="D126" s="292">
        <v>2</v>
      </c>
      <c r="E126" s="292">
        <v>2</v>
      </c>
      <c r="F126" s="292">
        <v>7</v>
      </c>
      <c r="G126" s="292">
        <v>31</v>
      </c>
      <c r="H126" s="292">
        <v>87</v>
      </c>
      <c r="I126" s="292">
        <v>84</v>
      </c>
      <c r="J126" s="292">
        <v>41</v>
      </c>
      <c r="K126" s="292">
        <v>11</v>
      </c>
      <c r="L126" s="292">
        <v>18</v>
      </c>
      <c r="M126" s="292">
        <v>2</v>
      </c>
      <c r="N126" s="292">
        <v>0</v>
      </c>
      <c r="O126" s="312">
        <f t="shared" si="23"/>
        <v>288</v>
      </c>
    </row>
    <row r="127" spans="1:16">
      <c r="A127" s="256"/>
      <c r="B127" s="257" t="s">
        <v>189</v>
      </c>
      <c r="C127" s="292">
        <v>1</v>
      </c>
      <c r="D127" s="292">
        <v>1</v>
      </c>
      <c r="E127" s="292">
        <v>4</v>
      </c>
      <c r="F127" s="292">
        <v>3</v>
      </c>
      <c r="G127" s="292">
        <v>6</v>
      </c>
      <c r="H127" s="292">
        <v>7</v>
      </c>
      <c r="I127" s="292">
        <v>16</v>
      </c>
      <c r="J127" s="292">
        <v>9</v>
      </c>
      <c r="K127" s="292">
        <v>3</v>
      </c>
      <c r="L127" s="292">
        <v>3</v>
      </c>
      <c r="M127" s="292">
        <v>0</v>
      </c>
      <c r="N127" s="292">
        <v>0</v>
      </c>
      <c r="O127" s="312">
        <f t="shared" si="23"/>
        <v>53</v>
      </c>
    </row>
    <row r="128" spans="1:16">
      <c r="A128" s="256"/>
      <c r="B128" s="257" t="s">
        <v>329</v>
      </c>
      <c r="C128" s="292">
        <v>0</v>
      </c>
      <c r="D128" s="292">
        <v>0</v>
      </c>
      <c r="E128" s="292">
        <v>0</v>
      </c>
      <c r="F128" s="292"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v>0</v>
      </c>
      <c r="N128" s="292">
        <v>0</v>
      </c>
      <c r="O128" s="312">
        <f t="shared" si="23"/>
        <v>0</v>
      </c>
    </row>
    <row r="129" spans="1:16">
      <c r="A129" s="256"/>
      <c r="B129" s="257" t="s">
        <v>330</v>
      </c>
      <c r="C129" s="292">
        <v>0</v>
      </c>
      <c r="D129" s="292">
        <v>0</v>
      </c>
      <c r="E129" s="292">
        <v>0</v>
      </c>
      <c r="F129" s="292">
        <v>0</v>
      </c>
      <c r="G129" s="292">
        <v>0</v>
      </c>
      <c r="H129" s="292">
        <v>0</v>
      </c>
      <c r="I129" s="292">
        <v>4</v>
      </c>
      <c r="J129" s="292">
        <v>2</v>
      </c>
      <c r="K129" s="292">
        <v>1</v>
      </c>
      <c r="L129" s="292">
        <v>0</v>
      </c>
      <c r="M129" s="292">
        <v>0</v>
      </c>
      <c r="N129" s="292">
        <v>0</v>
      </c>
      <c r="O129" s="312">
        <f t="shared" si="23"/>
        <v>7</v>
      </c>
    </row>
    <row r="130" spans="1:16">
      <c r="A130" s="261"/>
      <c r="B130" s="262" t="s">
        <v>346</v>
      </c>
      <c r="C130" s="277">
        <f>MEDIAN(C125:C129)</f>
        <v>0</v>
      </c>
      <c r="D130" s="277">
        <f t="shared" ref="D130:N130" si="24">MEDIAN(D125:D129)</f>
        <v>1</v>
      </c>
      <c r="E130" s="277">
        <f t="shared" si="24"/>
        <v>0</v>
      </c>
      <c r="F130" s="277">
        <f t="shared" si="24"/>
        <v>3</v>
      </c>
      <c r="G130" s="277">
        <f t="shared" si="24"/>
        <v>6</v>
      </c>
      <c r="H130" s="277">
        <f t="shared" si="24"/>
        <v>7</v>
      </c>
      <c r="I130" s="277">
        <f t="shared" si="24"/>
        <v>16</v>
      </c>
      <c r="J130" s="277">
        <f t="shared" si="24"/>
        <v>8</v>
      </c>
      <c r="K130" s="277">
        <f t="shared" si="24"/>
        <v>1</v>
      </c>
      <c r="L130" s="277">
        <f t="shared" si="24"/>
        <v>1</v>
      </c>
      <c r="M130" s="277">
        <f t="shared" si="24"/>
        <v>0</v>
      </c>
      <c r="N130" s="277">
        <f t="shared" si="24"/>
        <v>0</v>
      </c>
      <c r="O130" s="263">
        <f t="shared" si="23"/>
        <v>43</v>
      </c>
    </row>
    <row r="131" spans="1:16">
      <c r="A131" s="256"/>
      <c r="B131" s="264" t="s">
        <v>74</v>
      </c>
      <c r="C131" s="180">
        <f>C130*P131/O130</f>
        <v>0</v>
      </c>
      <c r="D131" s="180">
        <f>D130*P131/O130</f>
        <v>0.79999999999999993</v>
      </c>
      <c r="E131" s="180">
        <f>E130*P131/O130</f>
        <v>0</v>
      </c>
      <c r="F131" s="180">
        <f>F130*P131/O130</f>
        <v>2.4</v>
      </c>
      <c r="G131" s="180">
        <f>G130*P131/O130</f>
        <v>4.8</v>
      </c>
      <c r="H131" s="180">
        <f>H130*P131/O130</f>
        <v>5.6</v>
      </c>
      <c r="I131" s="180">
        <f>I130*P131/O130</f>
        <v>12.799999999999999</v>
      </c>
      <c r="J131" s="180">
        <f>J130*P131/O130</f>
        <v>6.3999999999999995</v>
      </c>
      <c r="K131" s="180">
        <f>K130*P131/O130</f>
        <v>0.79999999999999993</v>
      </c>
      <c r="L131" s="180">
        <f>L130*P131/O130</f>
        <v>0.79999999999999993</v>
      </c>
      <c r="M131" s="180">
        <f>M130*P131/O130</f>
        <v>0</v>
      </c>
      <c r="N131" s="180">
        <f>N130*P131/O130</f>
        <v>0</v>
      </c>
      <c r="O131" s="133">
        <f t="shared" si="23"/>
        <v>34.399999999999991</v>
      </c>
      <c r="P131" s="265">
        <f>O130*80/100</f>
        <v>34.4</v>
      </c>
    </row>
    <row r="132" spans="1:16">
      <c r="A132" s="256"/>
      <c r="B132" s="266" t="s">
        <v>345</v>
      </c>
      <c r="C132" s="267">
        <f>รายเดือน66!B15</f>
        <v>0</v>
      </c>
      <c r="D132" s="267">
        <f>รายเดือน66!C15</f>
        <v>0</v>
      </c>
      <c r="E132" s="267">
        <f>รายเดือน66!D15</f>
        <v>0</v>
      </c>
      <c r="F132" s="267">
        <f>รายเดือน66!E15</f>
        <v>0</v>
      </c>
      <c r="G132" s="267">
        <f>รายเดือน66!F15</f>
        <v>3</v>
      </c>
      <c r="H132" s="267">
        <f>รายเดือน66!G15</f>
        <v>2</v>
      </c>
      <c r="I132" s="267">
        <f>รายเดือน66!H15</f>
        <v>0</v>
      </c>
      <c r="J132" s="267">
        <f>รายเดือน66!I15</f>
        <v>0</v>
      </c>
      <c r="K132" s="267">
        <f>รายเดือน66!J15</f>
        <v>0</v>
      </c>
      <c r="L132" s="267">
        <f>รายเดือน66!K15</f>
        <v>0</v>
      </c>
      <c r="M132" s="267">
        <f>รายเดือน66!L15</f>
        <v>0</v>
      </c>
      <c r="N132" s="267">
        <f>รายเดือน66!M15</f>
        <v>0</v>
      </c>
      <c r="O132" s="311">
        <f t="shared" si="23"/>
        <v>5</v>
      </c>
    </row>
    <row r="133" spans="1:16">
      <c r="A133" s="278"/>
      <c r="B133" s="270" t="s">
        <v>347</v>
      </c>
      <c r="C133" s="271">
        <f>C132</f>
        <v>0</v>
      </c>
      <c r="D133" s="271">
        <f>C132+D132</f>
        <v>0</v>
      </c>
      <c r="E133" s="271">
        <f>C132+D132+E132</f>
        <v>0</v>
      </c>
      <c r="F133" s="271">
        <f>C132+D132+E132+F132</f>
        <v>0</v>
      </c>
      <c r="G133" s="271">
        <f>C132+D132+E132+F132+G132</f>
        <v>3</v>
      </c>
      <c r="H133" s="271">
        <f>C132+D132+E132+F132+G132+H132</f>
        <v>5</v>
      </c>
      <c r="I133" s="271">
        <f>C132+D132+E132+F132+G132+H132+I132</f>
        <v>5</v>
      </c>
      <c r="J133" s="271">
        <f>C132+D132+E132+F132+G132+H132+I132+J132</f>
        <v>5</v>
      </c>
      <c r="K133" s="271">
        <f>C132+D132+E132+F132+G132+H132+I132+J132+K132</f>
        <v>5</v>
      </c>
      <c r="L133" s="271">
        <f>C132+D132+E132+F132+G132+H132+I132+J132+K132+L132</f>
        <v>5</v>
      </c>
      <c r="M133" s="271">
        <f>C132+D132+E132+F132+G132+H132+I132+J132+K132+L132+M132</f>
        <v>5</v>
      </c>
      <c r="N133" s="271">
        <f>C132+D132+E132+F132+G132+H132+I132+J132+K132+L132+M132+N132</f>
        <v>5</v>
      </c>
      <c r="O133" s="272"/>
    </row>
    <row r="134" spans="1:16">
      <c r="A134" s="273" t="s">
        <v>88</v>
      </c>
      <c r="B134" s="76" t="s">
        <v>72</v>
      </c>
      <c r="C134" s="30" t="s">
        <v>65</v>
      </c>
      <c r="D134" s="30" t="s">
        <v>66</v>
      </c>
      <c r="E134" s="30" t="s">
        <v>47</v>
      </c>
      <c r="F134" s="30" t="s">
        <v>48</v>
      </c>
      <c r="G134" s="30" t="s">
        <v>49</v>
      </c>
      <c r="H134" s="30" t="s">
        <v>50</v>
      </c>
      <c r="I134" s="30" t="s">
        <v>51</v>
      </c>
      <c r="J134" s="30" t="s">
        <v>52</v>
      </c>
      <c r="K134" s="30" t="s">
        <v>53</v>
      </c>
      <c r="L134" s="30" t="s">
        <v>54</v>
      </c>
      <c r="M134" s="30" t="s">
        <v>55</v>
      </c>
      <c r="N134" s="30" t="s">
        <v>56</v>
      </c>
      <c r="O134" s="30" t="s">
        <v>41</v>
      </c>
    </row>
    <row r="135" spans="1:16">
      <c r="A135" s="256"/>
      <c r="B135" s="257" t="s">
        <v>152</v>
      </c>
      <c r="C135" s="293">
        <v>0</v>
      </c>
      <c r="D135" s="293">
        <v>0</v>
      </c>
      <c r="E135" s="293">
        <v>0</v>
      </c>
      <c r="F135" s="293">
        <v>0</v>
      </c>
      <c r="G135" s="293">
        <v>0</v>
      </c>
      <c r="H135" s="293">
        <v>6</v>
      </c>
      <c r="I135" s="293">
        <v>2</v>
      </c>
      <c r="J135" s="293">
        <v>4</v>
      </c>
      <c r="K135" s="293">
        <v>1</v>
      </c>
      <c r="L135" s="293">
        <v>0</v>
      </c>
      <c r="M135" s="293">
        <v>0</v>
      </c>
      <c r="N135" s="293">
        <v>1</v>
      </c>
      <c r="O135" s="259">
        <f t="shared" ref="O135:O142" si="25">SUM(C135:N135)</f>
        <v>14</v>
      </c>
    </row>
    <row r="136" spans="1:16">
      <c r="A136" s="256"/>
      <c r="B136" s="257" t="s">
        <v>153</v>
      </c>
      <c r="C136" s="293">
        <v>0</v>
      </c>
      <c r="D136" s="293">
        <v>0</v>
      </c>
      <c r="E136" s="293">
        <v>0</v>
      </c>
      <c r="F136" s="293">
        <v>2</v>
      </c>
      <c r="G136" s="293">
        <v>6</v>
      </c>
      <c r="H136" s="293">
        <v>8</v>
      </c>
      <c r="I136" s="293">
        <v>6</v>
      </c>
      <c r="J136" s="293">
        <v>1</v>
      </c>
      <c r="K136" s="293">
        <v>4</v>
      </c>
      <c r="L136" s="293">
        <v>2</v>
      </c>
      <c r="M136" s="293">
        <v>0</v>
      </c>
      <c r="N136" s="293">
        <v>0</v>
      </c>
      <c r="O136" s="259">
        <f t="shared" si="25"/>
        <v>29</v>
      </c>
    </row>
    <row r="137" spans="1:16">
      <c r="A137" s="256"/>
      <c r="B137" s="257" t="s">
        <v>189</v>
      </c>
      <c r="C137" s="293">
        <v>0</v>
      </c>
      <c r="D137" s="293">
        <v>0</v>
      </c>
      <c r="E137" s="293">
        <v>1</v>
      </c>
      <c r="F137" s="293">
        <v>0</v>
      </c>
      <c r="G137" s="293">
        <v>0</v>
      </c>
      <c r="H137" s="293">
        <v>2</v>
      </c>
      <c r="I137" s="293">
        <v>6</v>
      </c>
      <c r="J137" s="293">
        <v>2</v>
      </c>
      <c r="K137" s="293">
        <v>2</v>
      </c>
      <c r="L137" s="293">
        <v>1</v>
      </c>
      <c r="M137" s="293">
        <v>1</v>
      </c>
      <c r="N137" s="293">
        <v>0</v>
      </c>
      <c r="O137" s="259">
        <f t="shared" si="25"/>
        <v>15</v>
      </c>
    </row>
    <row r="138" spans="1:16">
      <c r="A138" s="256"/>
      <c r="B138" s="257" t="s">
        <v>329</v>
      </c>
      <c r="C138" s="293">
        <v>0</v>
      </c>
      <c r="D138" s="293">
        <v>0</v>
      </c>
      <c r="E138" s="293">
        <v>0</v>
      </c>
      <c r="F138" s="293">
        <v>0</v>
      </c>
      <c r="G138" s="293">
        <v>0</v>
      </c>
      <c r="H138" s="293">
        <v>0</v>
      </c>
      <c r="I138" s="293">
        <v>0</v>
      </c>
      <c r="J138" s="293">
        <v>0</v>
      </c>
      <c r="K138" s="293">
        <v>0</v>
      </c>
      <c r="L138" s="293">
        <v>0</v>
      </c>
      <c r="M138" s="293">
        <v>0</v>
      </c>
      <c r="N138" s="293">
        <v>0</v>
      </c>
      <c r="O138" s="259">
        <f t="shared" si="25"/>
        <v>0</v>
      </c>
    </row>
    <row r="139" spans="1:16">
      <c r="A139" s="256"/>
      <c r="B139" s="257" t="s">
        <v>330</v>
      </c>
      <c r="C139" s="293">
        <v>0</v>
      </c>
      <c r="D139" s="293">
        <v>0</v>
      </c>
      <c r="E139" s="293">
        <v>0</v>
      </c>
      <c r="F139" s="293">
        <v>0</v>
      </c>
      <c r="G139" s="293">
        <v>0</v>
      </c>
      <c r="H139" s="293">
        <v>0</v>
      </c>
      <c r="I139" s="293">
        <v>0</v>
      </c>
      <c r="J139" s="293">
        <v>0</v>
      </c>
      <c r="K139" s="293">
        <v>0</v>
      </c>
      <c r="L139" s="293">
        <v>0</v>
      </c>
      <c r="M139" s="293">
        <v>0</v>
      </c>
      <c r="N139" s="293">
        <v>0</v>
      </c>
      <c r="O139" s="259">
        <f t="shared" si="25"/>
        <v>0</v>
      </c>
    </row>
    <row r="140" spans="1:16">
      <c r="A140" s="261"/>
      <c r="B140" s="262" t="s">
        <v>346</v>
      </c>
      <c r="C140" s="277">
        <f>MEDIAN(C135:C139)</f>
        <v>0</v>
      </c>
      <c r="D140" s="277">
        <f t="shared" ref="D140:N140" si="26">MEDIAN(D135:D139)</f>
        <v>0</v>
      </c>
      <c r="E140" s="277">
        <f t="shared" si="26"/>
        <v>0</v>
      </c>
      <c r="F140" s="277">
        <f t="shared" si="26"/>
        <v>0</v>
      </c>
      <c r="G140" s="277">
        <f t="shared" si="26"/>
        <v>0</v>
      </c>
      <c r="H140" s="277">
        <f t="shared" si="26"/>
        <v>2</v>
      </c>
      <c r="I140" s="277">
        <f t="shared" si="26"/>
        <v>2</v>
      </c>
      <c r="J140" s="277">
        <f t="shared" si="26"/>
        <v>1</v>
      </c>
      <c r="K140" s="277">
        <f t="shared" si="26"/>
        <v>1</v>
      </c>
      <c r="L140" s="277">
        <f t="shared" si="26"/>
        <v>0</v>
      </c>
      <c r="M140" s="277">
        <f t="shared" si="26"/>
        <v>0</v>
      </c>
      <c r="N140" s="277">
        <f t="shared" si="26"/>
        <v>0</v>
      </c>
      <c r="O140" s="263">
        <f t="shared" si="25"/>
        <v>6</v>
      </c>
    </row>
    <row r="141" spans="1:16">
      <c r="A141" s="256"/>
      <c r="B141" s="264" t="s">
        <v>74</v>
      </c>
      <c r="C141" s="180">
        <f>C140*P141/O140</f>
        <v>0</v>
      </c>
      <c r="D141" s="180">
        <f>D140*P141/O140</f>
        <v>0</v>
      </c>
      <c r="E141" s="180">
        <f>E140*P141/O140</f>
        <v>0</v>
      </c>
      <c r="F141" s="180">
        <f>F140*P141/O140</f>
        <v>0</v>
      </c>
      <c r="G141" s="180">
        <f>G140*P141/O140</f>
        <v>0</v>
      </c>
      <c r="H141" s="180">
        <f>H140*P141/O140</f>
        <v>1.5999999999999999</v>
      </c>
      <c r="I141" s="180">
        <f>I140*P141/O140</f>
        <v>1.5999999999999999</v>
      </c>
      <c r="J141" s="180">
        <v>2</v>
      </c>
      <c r="K141" s="180">
        <f>K140*P141/O140</f>
        <v>0.79999999999999993</v>
      </c>
      <c r="L141" s="180">
        <f>L140*P141/O140</f>
        <v>0</v>
      </c>
      <c r="M141" s="180">
        <f>M140*P141/O140</f>
        <v>0</v>
      </c>
      <c r="N141" s="180">
        <f>N140*P141/O140</f>
        <v>0</v>
      </c>
      <c r="O141" s="133">
        <f t="shared" si="25"/>
        <v>5.9999999999999991</v>
      </c>
      <c r="P141" s="265">
        <f>O140*80/100</f>
        <v>4.8</v>
      </c>
    </row>
    <row r="142" spans="1:16">
      <c r="A142" s="256"/>
      <c r="B142" s="266" t="s">
        <v>345</v>
      </c>
      <c r="C142" s="267">
        <f>รายเดือน66!B18</f>
        <v>0</v>
      </c>
      <c r="D142" s="267">
        <f>รายเดือน66!C18</f>
        <v>0</v>
      </c>
      <c r="E142" s="267">
        <f>รายเดือน66!D18</f>
        <v>0</v>
      </c>
      <c r="F142" s="267">
        <f>รายเดือน66!E18</f>
        <v>0</v>
      </c>
      <c r="G142" s="267">
        <f>รายเดือน66!F18</f>
        <v>0</v>
      </c>
      <c r="H142" s="267">
        <f>รายเดือน66!G18</f>
        <v>1</v>
      </c>
      <c r="I142" s="267">
        <f>รายเดือน66!H18</f>
        <v>0</v>
      </c>
      <c r="J142" s="267">
        <f>รายเดือน66!I18</f>
        <v>0</v>
      </c>
      <c r="K142" s="267">
        <f>รายเดือน66!J18</f>
        <v>0</v>
      </c>
      <c r="L142" s="267">
        <f>รายเดือน66!K18</f>
        <v>0</v>
      </c>
      <c r="M142" s="267">
        <f>รายเดือน66!L18</f>
        <v>0</v>
      </c>
      <c r="N142" s="267">
        <f>รายเดือน66!M18</f>
        <v>0</v>
      </c>
      <c r="O142" s="268">
        <f t="shared" si="25"/>
        <v>1</v>
      </c>
    </row>
    <row r="143" spans="1:16">
      <c r="A143" s="278"/>
      <c r="B143" s="270" t="s">
        <v>347</v>
      </c>
      <c r="C143" s="271">
        <f>C142</f>
        <v>0</v>
      </c>
      <c r="D143" s="271">
        <f>C142+D142</f>
        <v>0</v>
      </c>
      <c r="E143" s="271">
        <f>C142+D142+E142</f>
        <v>0</v>
      </c>
      <c r="F143" s="271">
        <f>C142+D142+E142+F142</f>
        <v>0</v>
      </c>
      <c r="G143" s="271">
        <f>C142+D142+E142+F142+G142</f>
        <v>0</v>
      </c>
      <c r="H143" s="271">
        <f>C142+D142+E142+F142+G142+H142</f>
        <v>1</v>
      </c>
      <c r="I143" s="271">
        <f>C142+D142+E142+F142+G142+H142+I142</f>
        <v>1</v>
      </c>
      <c r="J143" s="271">
        <f>C142+D142+E142+F142+G142+H142+I142+J142</f>
        <v>1</v>
      </c>
      <c r="K143" s="271">
        <f>C142+D142+E142+F142+G142+H142+I142+J142+K142</f>
        <v>1</v>
      </c>
      <c r="L143" s="271">
        <f>C142+D142+E142+F142+G142+H142+I142+J142+K142+L142</f>
        <v>1</v>
      </c>
      <c r="M143" s="271">
        <f>C142+D142+E142+F142+G142+H142+I142+J142+K142+L142+M142</f>
        <v>1</v>
      </c>
      <c r="N143" s="271">
        <f>C142+D142+E142+F142+G142+H142+I142+J142+K142+L142+M142+N142</f>
        <v>1</v>
      </c>
      <c r="O143" s="272"/>
    </row>
    <row r="144" spans="1:16">
      <c r="A144" s="273" t="s">
        <v>89</v>
      </c>
      <c r="B144" s="76" t="s">
        <v>72</v>
      </c>
      <c r="C144" s="30" t="s">
        <v>65</v>
      </c>
      <c r="D144" s="30" t="s">
        <v>66</v>
      </c>
      <c r="E144" s="30" t="s">
        <v>47</v>
      </c>
      <c r="F144" s="30" t="s">
        <v>48</v>
      </c>
      <c r="G144" s="30" t="s">
        <v>49</v>
      </c>
      <c r="H144" s="30" t="s">
        <v>50</v>
      </c>
      <c r="I144" s="30" t="s">
        <v>51</v>
      </c>
      <c r="J144" s="30" t="s">
        <v>52</v>
      </c>
      <c r="K144" s="30" t="s">
        <v>53</v>
      </c>
      <c r="L144" s="30" t="s">
        <v>54</v>
      </c>
      <c r="M144" s="30" t="s">
        <v>55</v>
      </c>
      <c r="N144" s="30" t="s">
        <v>56</v>
      </c>
      <c r="O144" s="30" t="s">
        <v>41</v>
      </c>
    </row>
    <row r="145" spans="1:16">
      <c r="A145" s="256"/>
      <c r="B145" s="257" t="s">
        <v>152</v>
      </c>
      <c r="C145" s="294">
        <v>0</v>
      </c>
      <c r="D145" s="294">
        <v>0</v>
      </c>
      <c r="E145" s="294">
        <v>1</v>
      </c>
      <c r="F145" s="294">
        <v>0</v>
      </c>
      <c r="G145" s="294">
        <v>0</v>
      </c>
      <c r="H145" s="294">
        <v>4</v>
      </c>
      <c r="I145" s="294">
        <v>8</v>
      </c>
      <c r="J145" s="294">
        <v>8</v>
      </c>
      <c r="K145" s="294">
        <v>5</v>
      </c>
      <c r="L145" s="294">
        <v>1</v>
      </c>
      <c r="M145" s="294">
        <v>0</v>
      </c>
      <c r="N145" s="294">
        <v>0</v>
      </c>
      <c r="O145" s="259">
        <f t="shared" ref="O145:O152" si="27">SUM(C145:N145)</f>
        <v>27</v>
      </c>
    </row>
    <row r="146" spans="1:16">
      <c r="A146" s="256"/>
      <c r="B146" s="257" t="s">
        <v>153</v>
      </c>
      <c r="C146" s="294">
        <v>0</v>
      </c>
      <c r="D146" s="294">
        <v>2</v>
      </c>
      <c r="E146" s="294">
        <v>3</v>
      </c>
      <c r="F146" s="294">
        <v>5</v>
      </c>
      <c r="G146" s="294">
        <v>9</v>
      </c>
      <c r="H146" s="294">
        <v>9</v>
      </c>
      <c r="I146" s="294">
        <v>12</v>
      </c>
      <c r="J146" s="294">
        <v>13</v>
      </c>
      <c r="K146" s="294">
        <v>12</v>
      </c>
      <c r="L146" s="294">
        <v>4</v>
      </c>
      <c r="M146" s="294">
        <v>5</v>
      </c>
      <c r="N146" s="294">
        <v>0</v>
      </c>
      <c r="O146" s="259">
        <f t="shared" si="27"/>
        <v>74</v>
      </c>
    </row>
    <row r="147" spans="1:16">
      <c r="A147" s="256"/>
      <c r="B147" s="257" t="s">
        <v>189</v>
      </c>
      <c r="C147" s="294">
        <v>0</v>
      </c>
      <c r="D147" s="294">
        <v>0</v>
      </c>
      <c r="E147" s="294">
        <v>3</v>
      </c>
      <c r="F147" s="294">
        <v>6</v>
      </c>
      <c r="G147" s="294">
        <v>16</v>
      </c>
      <c r="H147" s="294">
        <v>16</v>
      </c>
      <c r="I147" s="294">
        <v>25</v>
      </c>
      <c r="J147" s="294">
        <v>19</v>
      </c>
      <c r="K147" s="294">
        <v>3</v>
      </c>
      <c r="L147" s="294">
        <v>2</v>
      </c>
      <c r="M147" s="294">
        <v>1</v>
      </c>
      <c r="N147" s="294">
        <v>0</v>
      </c>
      <c r="O147" s="259">
        <f t="shared" si="27"/>
        <v>91</v>
      </c>
    </row>
    <row r="148" spans="1:16">
      <c r="A148" s="256"/>
      <c r="B148" s="257" t="s">
        <v>329</v>
      </c>
      <c r="C148" s="294">
        <v>0</v>
      </c>
      <c r="D148" s="294">
        <v>0</v>
      </c>
      <c r="E148" s="294">
        <v>0</v>
      </c>
      <c r="F148" s="294">
        <v>0</v>
      </c>
      <c r="G148" s="294">
        <v>0</v>
      </c>
      <c r="H148" s="294">
        <v>0</v>
      </c>
      <c r="I148" s="294">
        <v>1</v>
      </c>
      <c r="J148" s="294">
        <v>0</v>
      </c>
      <c r="K148" s="294">
        <v>4</v>
      </c>
      <c r="L148" s="294">
        <v>3</v>
      </c>
      <c r="M148" s="294">
        <v>0</v>
      </c>
      <c r="N148" s="294">
        <v>0</v>
      </c>
      <c r="O148" s="259">
        <f t="shared" si="27"/>
        <v>8</v>
      </c>
    </row>
    <row r="149" spans="1:16">
      <c r="A149" s="256"/>
      <c r="B149" s="257" t="s">
        <v>330</v>
      </c>
      <c r="C149" s="294">
        <v>0</v>
      </c>
      <c r="D149" s="294">
        <v>0</v>
      </c>
      <c r="E149" s="294">
        <v>0</v>
      </c>
      <c r="F149" s="294">
        <v>0</v>
      </c>
      <c r="G149" s="294">
        <v>0</v>
      </c>
      <c r="H149" s="294">
        <v>4</v>
      </c>
      <c r="I149" s="294">
        <v>1</v>
      </c>
      <c r="J149" s="294">
        <v>4</v>
      </c>
      <c r="K149" s="294">
        <v>2</v>
      </c>
      <c r="L149" s="294">
        <v>0</v>
      </c>
      <c r="M149" s="294">
        <v>1</v>
      </c>
      <c r="N149" s="294">
        <v>0</v>
      </c>
      <c r="O149" s="259">
        <f t="shared" si="27"/>
        <v>12</v>
      </c>
    </row>
    <row r="150" spans="1:16">
      <c r="A150" s="261"/>
      <c r="B150" s="262" t="s">
        <v>346</v>
      </c>
      <c r="C150" s="277">
        <f>MEDIAN(C145:C149)</f>
        <v>0</v>
      </c>
      <c r="D150" s="277">
        <f t="shared" ref="D150:N150" si="28">MEDIAN(D145:D149)</f>
        <v>0</v>
      </c>
      <c r="E150" s="277">
        <f t="shared" si="28"/>
        <v>1</v>
      </c>
      <c r="F150" s="277">
        <f t="shared" si="28"/>
        <v>0</v>
      </c>
      <c r="G150" s="277">
        <f t="shared" si="28"/>
        <v>0</v>
      </c>
      <c r="H150" s="277">
        <f t="shared" si="28"/>
        <v>4</v>
      </c>
      <c r="I150" s="277">
        <f t="shared" si="28"/>
        <v>8</v>
      </c>
      <c r="J150" s="277">
        <f t="shared" si="28"/>
        <v>8</v>
      </c>
      <c r="K150" s="277">
        <f t="shared" si="28"/>
        <v>4</v>
      </c>
      <c r="L150" s="277">
        <f t="shared" si="28"/>
        <v>2</v>
      </c>
      <c r="M150" s="277">
        <f t="shared" si="28"/>
        <v>1</v>
      </c>
      <c r="N150" s="277">
        <f t="shared" si="28"/>
        <v>0</v>
      </c>
      <c r="O150" s="263">
        <f t="shared" si="27"/>
        <v>28</v>
      </c>
    </row>
    <row r="151" spans="1:16">
      <c r="A151" s="256"/>
      <c r="B151" s="264" t="s">
        <v>74</v>
      </c>
      <c r="C151" s="180">
        <f>C150*P151/O150</f>
        <v>0</v>
      </c>
      <c r="D151" s="180">
        <f>D150*P151/O150</f>
        <v>0</v>
      </c>
      <c r="E151" s="180">
        <f>E150*P151/O150</f>
        <v>0.79999999999999993</v>
      </c>
      <c r="F151" s="180">
        <f>F150*P151/O150</f>
        <v>0</v>
      </c>
      <c r="G151" s="180">
        <f>G150*P151/O150</f>
        <v>0</v>
      </c>
      <c r="H151" s="180">
        <f>H150*P151/O150</f>
        <v>3.1999999999999997</v>
      </c>
      <c r="I151" s="180">
        <f>I150*P151/O150</f>
        <v>6.3999999999999995</v>
      </c>
      <c r="J151" s="180">
        <f>J150*P151/O150</f>
        <v>6.3999999999999995</v>
      </c>
      <c r="K151" s="180">
        <f>K150*P151/O150</f>
        <v>3.1999999999999997</v>
      </c>
      <c r="L151" s="180">
        <f>L150*P151/O150</f>
        <v>1.5999999999999999</v>
      </c>
      <c r="M151" s="180">
        <f>M150*P151/O150</f>
        <v>0.79999999999999993</v>
      </c>
      <c r="N151" s="180">
        <f>N150*P151/O150</f>
        <v>0</v>
      </c>
      <c r="O151" s="133">
        <f t="shared" si="27"/>
        <v>22.4</v>
      </c>
      <c r="P151" s="265">
        <f>O150*80/100</f>
        <v>22.4</v>
      </c>
    </row>
    <row r="152" spans="1:16">
      <c r="A152" s="256"/>
      <c r="B152" s="266" t="s">
        <v>345</v>
      </c>
      <c r="C152" s="267">
        <f>รายเดือน66!B14</f>
        <v>0</v>
      </c>
      <c r="D152" s="267">
        <f>รายเดือน66!C14</f>
        <v>0</v>
      </c>
      <c r="E152" s="267">
        <f>รายเดือน66!D14</f>
        <v>0</v>
      </c>
      <c r="F152" s="267">
        <f>รายเดือน66!E14</f>
        <v>3</v>
      </c>
      <c r="G152" s="267">
        <f>รายเดือน66!F14</f>
        <v>3</v>
      </c>
      <c r="H152" s="267">
        <f>รายเดือน66!G14</f>
        <v>9</v>
      </c>
      <c r="I152" s="267">
        <f>รายเดือน66!H14</f>
        <v>0</v>
      </c>
      <c r="J152" s="267">
        <f>รายเดือน66!I14</f>
        <v>0</v>
      </c>
      <c r="K152" s="267">
        <f>รายเดือน66!J14</f>
        <v>0</v>
      </c>
      <c r="L152" s="267">
        <f>รายเดือน66!K14</f>
        <v>0</v>
      </c>
      <c r="M152" s="267">
        <f>รายเดือน66!L14</f>
        <v>0</v>
      </c>
      <c r="N152" s="267">
        <f>รายเดือน66!M14</f>
        <v>0</v>
      </c>
      <c r="O152" s="268">
        <f t="shared" si="27"/>
        <v>15</v>
      </c>
    </row>
    <row r="153" spans="1:16">
      <c r="A153" s="278"/>
      <c r="B153" s="270" t="s">
        <v>347</v>
      </c>
      <c r="C153" s="271">
        <f>C152</f>
        <v>0</v>
      </c>
      <c r="D153" s="271">
        <f>C152+D152</f>
        <v>0</v>
      </c>
      <c r="E153" s="271">
        <f>C152+D152+E152</f>
        <v>0</v>
      </c>
      <c r="F153" s="271">
        <f>C152+D152+E152+F152</f>
        <v>3</v>
      </c>
      <c r="G153" s="271">
        <f>C152+D152+E152+F152+G152</f>
        <v>6</v>
      </c>
      <c r="H153" s="271">
        <f>C152+D152+E152+F152+G152+H152</f>
        <v>15</v>
      </c>
      <c r="I153" s="271">
        <f>C152+D152+E152+F152+G152+H152+I152</f>
        <v>15</v>
      </c>
      <c r="J153" s="271">
        <f>C152+D152+E152+F152+G152+H152+I152+J152</f>
        <v>15</v>
      </c>
      <c r="K153" s="271">
        <f>C152+D152+E152+F152+G152+H152+I152+J152+K152</f>
        <v>15</v>
      </c>
      <c r="L153" s="271">
        <f>C152+D152+E152+F152+G152+H152+I152+J152+K152+L152</f>
        <v>15</v>
      </c>
      <c r="M153" s="271">
        <f>C152+D152+E152+F152+G152+H152+I152+J152+K152+L152+M152</f>
        <v>15</v>
      </c>
      <c r="N153" s="271">
        <f>C152+D152+E152+F152+G152+H152+I152+J152+K152+L152+M152+N152</f>
        <v>15</v>
      </c>
      <c r="O153" s="272"/>
    </row>
    <row r="154" spans="1:16">
      <c r="A154" s="273" t="s">
        <v>90</v>
      </c>
      <c r="B154" s="76" t="s">
        <v>72</v>
      </c>
      <c r="C154" s="30" t="s">
        <v>65</v>
      </c>
      <c r="D154" s="30" t="s">
        <v>66</v>
      </c>
      <c r="E154" s="30" t="s">
        <v>47</v>
      </c>
      <c r="F154" s="30" t="s">
        <v>48</v>
      </c>
      <c r="G154" s="30" t="s">
        <v>49</v>
      </c>
      <c r="H154" s="30" t="s">
        <v>50</v>
      </c>
      <c r="I154" s="30" t="s">
        <v>51</v>
      </c>
      <c r="J154" s="30" t="s">
        <v>52</v>
      </c>
      <c r="K154" s="30" t="s">
        <v>53</v>
      </c>
      <c r="L154" s="30" t="s">
        <v>54</v>
      </c>
      <c r="M154" s="30" t="s">
        <v>55</v>
      </c>
      <c r="N154" s="30" t="s">
        <v>56</v>
      </c>
      <c r="O154" s="30" t="s">
        <v>41</v>
      </c>
    </row>
    <row r="155" spans="1:16">
      <c r="A155" s="256"/>
      <c r="B155" s="257" t="s">
        <v>152</v>
      </c>
      <c r="C155" s="295">
        <v>0</v>
      </c>
      <c r="D155" s="295">
        <v>0</v>
      </c>
      <c r="E155" s="295">
        <v>0</v>
      </c>
      <c r="F155" s="295">
        <v>0</v>
      </c>
      <c r="G155" s="295">
        <v>0</v>
      </c>
      <c r="H155" s="295">
        <v>0</v>
      </c>
      <c r="I155" s="295">
        <v>1</v>
      </c>
      <c r="J155" s="295">
        <v>1</v>
      </c>
      <c r="K155" s="295">
        <v>0</v>
      </c>
      <c r="L155" s="295">
        <v>0</v>
      </c>
      <c r="M155" s="295">
        <v>1</v>
      </c>
      <c r="N155" s="295">
        <v>0</v>
      </c>
      <c r="O155" s="259">
        <f t="shared" ref="O155:O162" si="29">SUM(C155:N155)</f>
        <v>3</v>
      </c>
    </row>
    <row r="156" spans="1:16">
      <c r="A156" s="256"/>
      <c r="B156" s="257" t="s">
        <v>153</v>
      </c>
      <c r="C156" s="295">
        <v>0</v>
      </c>
      <c r="D156" s="295">
        <v>0</v>
      </c>
      <c r="E156" s="295">
        <v>1</v>
      </c>
      <c r="F156" s="295">
        <v>0</v>
      </c>
      <c r="G156" s="295">
        <v>3</v>
      </c>
      <c r="H156" s="295">
        <v>3</v>
      </c>
      <c r="I156" s="295">
        <v>3</v>
      </c>
      <c r="J156" s="295">
        <v>5</v>
      </c>
      <c r="K156" s="295">
        <v>3</v>
      </c>
      <c r="L156" s="295">
        <v>4</v>
      </c>
      <c r="M156" s="295">
        <v>1</v>
      </c>
      <c r="N156" s="295">
        <v>0</v>
      </c>
      <c r="O156" s="259">
        <f t="shared" si="29"/>
        <v>23</v>
      </c>
    </row>
    <row r="157" spans="1:16">
      <c r="A157" s="256"/>
      <c r="B157" s="257" t="s">
        <v>189</v>
      </c>
      <c r="C157" s="295">
        <v>1</v>
      </c>
      <c r="D157" s="295">
        <v>1</v>
      </c>
      <c r="E157" s="295">
        <v>0</v>
      </c>
      <c r="F157" s="295">
        <v>4</v>
      </c>
      <c r="G157" s="295">
        <v>5</v>
      </c>
      <c r="H157" s="295">
        <v>0</v>
      </c>
      <c r="I157" s="295">
        <v>0</v>
      </c>
      <c r="J157" s="295">
        <v>1</v>
      </c>
      <c r="K157" s="295">
        <v>1</v>
      </c>
      <c r="L157" s="295">
        <v>0</v>
      </c>
      <c r="M157" s="295">
        <v>0</v>
      </c>
      <c r="N157" s="295">
        <v>0</v>
      </c>
      <c r="O157" s="259">
        <f t="shared" si="29"/>
        <v>13</v>
      </c>
    </row>
    <row r="158" spans="1:16">
      <c r="A158" s="256"/>
      <c r="B158" s="257" t="s">
        <v>329</v>
      </c>
      <c r="C158" s="295">
        <v>0</v>
      </c>
      <c r="D158" s="295">
        <v>0</v>
      </c>
      <c r="E158" s="295">
        <v>0</v>
      </c>
      <c r="F158" s="295">
        <v>0</v>
      </c>
      <c r="G158" s="295">
        <v>0</v>
      </c>
      <c r="H158" s="295">
        <v>0</v>
      </c>
      <c r="I158" s="295">
        <v>0</v>
      </c>
      <c r="J158" s="295">
        <v>0</v>
      </c>
      <c r="K158" s="295">
        <v>1</v>
      </c>
      <c r="L158" s="295">
        <v>0</v>
      </c>
      <c r="M158" s="295">
        <v>0</v>
      </c>
      <c r="N158" s="295">
        <v>0</v>
      </c>
      <c r="O158" s="259">
        <f t="shared" si="29"/>
        <v>1</v>
      </c>
    </row>
    <row r="159" spans="1:16">
      <c r="A159" s="256"/>
      <c r="B159" s="257" t="s">
        <v>330</v>
      </c>
      <c r="C159" s="295">
        <v>0</v>
      </c>
      <c r="D159" s="295">
        <v>0</v>
      </c>
      <c r="E159" s="295">
        <v>0</v>
      </c>
      <c r="F159" s="295">
        <v>0</v>
      </c>
      <c r="G159" s="295">
        <v>0</v>
      </c>
      <c r="H159" s="295">
        <v>0</v>
      </c>
      <c r="I159" s="295">
        <v>0</v>
      </c>
      <c r="J159" s="295">
        <v>0</v>
      </c>
      <c r="K159" s="295">
        <v>0</v>
      </c>
      <c r="L159" s="295">
        <v>0</v>
      </c>
      <c r="M159" s="295">
        <v>0</v>
      </c>
      <c r="N159" s="295">
        <v>0</v>
      </c>
      <c r="O159" s="259">
        <f t="shared" si="29"/>
        <v>0</v>
      </c>
    </row>
    <row r="160" spans="1:16">
      <c r="A160" s="261"/>
      <c r="B160" s="262" t="s">
        <v>346</v>
      </c>
      <c r="C160" s="277">
        <f>MEDIAN(C155:C159)</f>
        <v>0</v>
      </c>
      <c r="D160" s="277">
        <f t="shared" ref="D160:N160" si="30">MEDIAN(D155:D159)</f>
        <v>0</v>
      </c>
      <c r="E160" s="277">
        <f t="shared" si="30"/>
        <v>0</v>
      </c>
      <c r="F160" s="277">
        <f t="shared" si="30"/>
        <v>0</v>
      </c>
      <c r="G160" s="277">
        <f t="shared" si="30"/>
        <v>0</v>
      </c>
      <c r="H160" s="277">
        <f t="shared" si="30"/>
        <v>0</v>
      </c>
      <c r="I160" s="277">
        <f t="shared" si="30"/>
        <v>0</v>
      </c>
      <c r="J160" s="277">
        <f t="shared" si="30"/>
        <v>1</v>
      </c>
      <c r="K160" s="277">
        <f t="shared" si="30"/>
        <v>1</v>
      </c>
      <c r="L160" s="277">
        <f t="shared" si="30"/>
        <v>0</v>
      </c>
      <c r="M160" s="277">
        <f t="shared" si="30"/>
        <v>0</v>
      </c>
      <c r="N160" s="277">
        <f t="shared" si="30"/>
        <v>0</v>
      </c>
      <c r="O160" s="263">
        <f t="shared" si="29"/>
        <v>2</v>
      </c>
    </row>
    <row r="161" spans="1:16">
      <c r="A161" s="256"/>
      <c r="B161" s="264" t="s">
        <v>74</v>
      </c>
      <c r="C161" s="180">
        <f>C160*P161/O160</f>
        <v>0</v>
      </c>
      <c r="D161" s="180">
        <f>D160*P161/O160</f>
        <v>0</v>
      </c>
      <c r="E161" s="180">
        <f>E160*P161/O160</f>
        <v>0</v>
      </c>
      <c r="F161" s="180">
        <f>F160*P161/O160</f>
        <v>0</v>
      </c>
      <c r="G161" s="180">
        <f>G160*P161/O160</f>
        <v>0</v>
      </c>
      <c r="H161" s="180">
        <f>H160*P161/O160</f>
        <v>0</v>
      </c>
      <c r="I161" s="180">
        <f>I160*P161/O160</f>
        <v>0</v>
      </c>
      <c r="J161" s="180">
        <f>J160*P161/O160</f>
        <v>0.8</v>
      </c>
      <c r="K161" s="180">
        <f>K160*P161/O160</f>
        <v>0.8</v>
      </c>
      <c r="L161" s="180">
        <f>L160*P161/O160</f>
        <v>0</v>
      </c>
      <c r="M161" s="180">
        <f>M160*P161/O160</f>
        <v>0</v>
      </c>
      <c r="N161" s="180">
        <f>N160*P161/O160</f>
        <v>0</v>
      </c>
      <c r="O161" s="133">
        <f t="shared" si="29"/>
        <v>1.6</v>
      </c>
      <c r="P161" s="265">
        <f>O160*80/100</f>
        <v>1.6</v>
      </c>
    </row>
    <row r="162" spans="1:16">
      <c r="A162" s="256"/>
      <c r="B162" s="266" t="s">
        <v>345</v>
      </c>
      <c r="C162" s="267">
        <f>รายเดือน66!B21</f>
        <v>0</v>
      </c>
      <c r="D162" s="267">
        <f>รายเดือน66!C21</f>
        <v>0</v>
      </c>
      <c r="E162" s="267">
        <f>รายเดือน66!D21</f>
        <v>0</v>
      </c>
      <c r="F162" s="267">
        <f>รายเดือน66!E21</f>
        <v>0</v>
      </c>
      <c r="G162" s="267">
        <f>รายเดือน66!F21</f>
        <v>1</v>
      </c>
      <c r="H162" s="267">
        <f>รายเดือน66!G21</f>
        <v>6</v>
      </c>
      <c r="I162" s="267">
        <f>รายเดือน66!H21</f>
        <v>0</v>
      </c>
      <c r="J162" s="267">
        <f>รายเดือน66!I21</f>
        <v>0</v>
      </c>
      <c r="K162" s="267">
        <f>รายเดือน66!J21</f>
        <v>0</v>
      </c>
      <c r="L162" s="267">
        <f>รายเดือน66!K21</f>
        <v>0</v>
      </c>
      <c r="M162" s="267">
        <f>รายเดือน66!L21</f>
        <v>0</v>
      </c>
      <c r="N162" s="267">
        <f>รายเดือน66!M21</f>
        <v>0</v>
      </c>
      <c r="O162" s="268">
        <f t="shared" si="29"/>
        <v>7</v>
      </c>
    </row>
    <row r="163" spans="1:16">
      <c r="A163" s="278"/>
      <c r="B163" s="270" t="s">
        <v>347</v>
      </c>
      <c r="C163" s="271">
        <f>C162</f>
        <v>0</v>
      </c>
      <c r="D163" s="271">
        <f>C162+D162</f>
        <v>0</v>
      </c>
      <c r="E163" s="271">
        <f>C162+D162+E162</f>
        <v>0</v>
      </c>
      <c r="F163" s="271">
        <f>C162+D162+E162+F162</f>
        <v>0</v>
      </c>
      <c r="G163" s="271">
        <f>C162+D162+E162+F162+G162</f>
        <v>1</v>
      </c>
      <c r="H163" s="271">
        <f>C162+D162+E162+F162+G162+H162</f>
        <v>7</v>
      </c>
      <c r="I163" s="271">
        <f>C162+D162+E162+F162+G162+H162+I162</f>
        <v>7</v>
      </c>
      <c r="J163" s="271">
        <f>C162+D162+E162+F162+G162+H162+I162+J162</f>
        <v>7</v>
      </c>
      <c r="K163" s="271">
        <f>C162+D162+E162+F162+G162+H162+I162+J162+K162</f>
        <v>7</v>
      </c>
      <c r="L163" s="271">
        <f>C162+D162+E162+F162+G162+H162+I162+J162+K162+L162</f>
        <v>7</v>
      </c>
      <c r="M163" s="271">
        <f>C162+D162+E162+F162+G162+H162+I162+J162+K162+L162+M162</f>
        <v>7</v>
      </c>
      <c r="N163" s="271">
        <f>C162+D162+E162+F162+G162+H162+I162+J162+K162+L162+M162+N162</f>
        <v>7</v>
      </c>
      <c r="O163" s="272"/>
    </row>
    <row r="164" spans="1:16">
      <c r="A164" s="273" t="s">
        <v>91</v>
      </c>
      <c r="B164" s="76" t="s">
        <v>72</v>
      </c>
      <c r="C164" s="30" t="s">
        <v>65</v>
      </c>
      <c r="D164" s="30" t="s">
        <v>66</v>
      </c>
      <c r="E164" s="30" t="s">
        <v>47</v>
      </c>
      <c r="F164" s="30" t="s">
        <v>48</v>
      </c>
      <c r="G164" s="30" t="s">
        <v>49</v>
      </c>
      <c r="H164" s="30" t="s">
        <v>50</v>
      </c>
      <c r="I164" s="30" t="s">
        <v>51</v>
      </c>
      <c r="J164" s="30" t="s">
        <v>52</v>
      </c>
      <c r="K164" s="30" t="s">
        <v>53</v>
      </c>
      <c r="L164" s="30" t="s">
        <v>54</v>
      </c>
      <c r="M164" s="30" t="s">
        <v>55</v>
      </c>
      <c r="N164" s="30" t="s">
        <v>56</v>
      </c>
      <c r="O164" s="30" t="s">
        <v>41</v>
      </c>
    </row>
    <row r="165" spans="1:16">
      <c r="A165" s="256"/>
      <c r="B165" s="257" t="s">
        <v>152</v>
      </c>
      <c r="C165" s="296">
        <v>0</v>
      </c>
      <c r="D165" s="296">
        <v>0</v>
      </c>
      <c r="E165" s="296">
        <v>0</v>
      </c>
      <c r="F165" s="296">
        <v>1</v>
      </c>
      <c r="G165" s="296">
        <v>0</v>
      </c>
      <c r="H165" s="296">
        <v>2</v>
      </c>
      <c r="I165" s="296">
        <v>0</v>
      </c>
      <c r="J165" s="296">
        <v>9</v>
      </c>
      <c r="K165" s="296">
        <v>0</v>
      </c>
      <c r="L165" s="296">
        <v>0</v>
      </c>
      <c r="M165" s="296">
        <v>9</v>
      </c>
      <c r="N165" s="296">
        <v>0</v>
      </c>
      <c r="O165" s="259">
        <f t="shared" ref="O165:O172" si="31">SUM(C165:N165)</f>
        <v>21</v>
      </c>
    </row>
    <row r="166" spans="1:16">
      <c r="A166" s="256"/>
      <c r="B166" s="257" t="s">
        <v>153</v>
      </c>
      <c r="C166" s="296">
        <v>0</v>
      </c>
      <c r="D166" s="296">
        <v>0</v>
      </c>
      <c r="E166" s="296">
        <v>1</v>
      </c>
      <c r="F166" s="296">
        <v>1</v>
      </c>
      <c r="G166" s="296">
        <v>1</v>
      </c>
      <c r="H166" s="296">
        <v>8</v>
      </c>
      <c r="I166" s="296">
        <v>15</v>
      </c>
      <c r="J166" s="296">
        <v>7</v>
      </c>
      <c r="K166" s="296">
        <v>4</v>
      </c>
      <c r="L166" s="296">
        <v>3</v>
      </c>
      <c r="M166" s="296">
        <v>2</v>
      </c>
      <c r="N166" s="296">
        <v>1</v>
      </c>
      <c r="O166" s="259">
        <f t="shared" si="31"/>
        <v>43</v>
      </c>
    </row>
    <row r="167" spans="1:16">
      <c r="A167" s="256"/>
      <c r="B167" s="257" t="s">
        <v>189</v>
      </c>
      <c r="C167" s="296">
        <v>2</v>
      </c>
      <c r="D167" s="296">
        <v>0</v>
      </c>
      <c r="E167" s="296">
        <v>2</v>
      </c>
      <c r="F167" s="296">
        <v>0</v>
      </c>
      <c r="G167" s="296">
        <v>6</v>
      </c>
      <c r="H167" s="296">
        <v>7</v>
      </c>
      <c r="I167" s="296">
        <v>0</v>
      </c>
      <c r="J167" s="296">
        <v>2</v>
      </c>
      <c r="K167" s="296">
        <v>2</v>
      </c>
      <c r="L167" s="296">
        <v>0</v>
      </c>
      <c r="M167" s="296">
        <v>0</v>
      </c>
      <c r="N167" s="296">
        <v>0</v>
      </c>
      <c r="O167" s="259">
        <f t="shared" si="31"/>
        <v>21</v>
      </c>
    </row>
    <row r="168" spans="1:16">
      <c r="A168" s="256"/>
      <c r="B168" s="257" t="s">
        <v>329</v>
      </c>
      <c r="C168" s="296">
        <v>0</v>
      </c>
      <c r="D168" s="296">
        <v>0</v>
      </c>
      <c r="E168" s="296">
        <v>0</v>
      </c>
      <c r="F168" s="296">
        <v>0</v>
      </c>
      <c r="G168" s="296">
        <v>1</v>
      </c>
      <c r="H168" s="296">
        <v>0</v>
      </c>
      <c r="I168" s="296">
        <v>0</v>
      </c>
      <c r="J168" s="296">
        <v>1</v>
      </c>
      <c r="K168" s="296">
        <v>1</v>
      </c>
      <c r="L168" s="296">
        <v>1</v>
      </c>
      <c r="M168" s="296">
        <v>0</v>
      </c>
      <c r="N168" s="296">
        <v>0</v>
      </c>
      <c r="O168" s="259">
        <f t="shared" si="31"/>
        <v>4</v>
      </c>
    </row>
    <row r="169" spans="1:16">
      <c r="A169" s="256"/>
      <c r="B169" s="257" t="s">
        <v>330</v>
      </c>
      <c r="C169" s="296">
        <v>0</v>
      </c>
      <c r="D169" s="296">
        <v>0</v>
      </c>
      <c r="E169" s="296">
        <v>0</v>
      </c>
      <c r="F169" s="296">
        <v>0</v>
      </c>
      <c r="G169" s="296">
        <v>0</v>
      </c>
      <c r="H169" s="296">
        <v>3</v>
      </c>
      <c r="I169" s="296">
        <v>4</v>
      </c>
      <c r="J169" s="296">
        <v>3</v>
      </c>
      <c r="K169" s="296">
        <v>0</v>
      </c>
      <c r="L169" s="296">
        <v>0</v>
      </c>
      <c r="M169" s="296">
        <v>0</v>
      </c>
      <c r="N169" s="296">
        <v>0</v>
      </c>
      <c r="O169" s="259">
        <f t="shared" si="31"/>
        <v>10</v>
      </c>
    </row>
    <row r="170" spans="1:16">
      <c r="A170" s="261"/>
      <c r="B170" s="262" t="s">
        <v>346</v>
      </c>
      <c r="C170" s="277">
        <f>MEDIAN(C165:C169)</f>
        <v>0</v>
      </c>
      <c r="D170" s="277">
        <f t="shared" ref="D170:N170" si="32">MEDIAN(D165:D169)</f>
        <v>0</v>
      </c>
      <c r="E170" s="277">
        <f t="shared" si="32"/>
        <v>0</v>
      </c>
      <c r="F170" s="277">
        <f t="shared" si="32"/>
        <v>0</v>
      </c>
      <c r="G170" s="277">
        <f t="shared" si="32"/>
        <v>1</v>
      </c>
      <c r="H170" s="277">
        <f t="shared" si="32"/>
        <v>3</v>
      </c>
      <c r="I170" s="277">
        <f t="shared" si="32"/>
        <v>0</v>
      </c>
      <c r="J170" s="277">
        <f t="shared" si="32"/>
        <v>3</v>
      </c>
      <c r="K170" s="277">
        <f t="shared" si="32"/>
        <v>1</v>
      </c>
      <c r="L170" s="277">
        <f t="shared" si="32"/>
        <v>0</v>
      </c>
      <c r="M170" s="277">
        <f t="shared" si="32"/>
        <v>0</v>
      </c>
      <c r="N170" s="277">
        <f t="shared" si="32"/>
        <v>0</v>
      </c>
      <c r="O170" s="263">
        <f t="shared" si="31"/>
        <v>8</v>
      </c>
    </row>
    <row r="171" spans="1:16">
      <c r="A171" s="256"/>
      <c r="B171" s="264" t="s">
        <v>74</v>
      </c>
      <c r="C171" s="180">
        <f>C170*P171/O170</f>
        <v>0</v>
      </c>
      <c r="D171" s="180">
        <f>D170*P171/O170</f>
        <v>0</v>
      </c>
      <c r="E171" s="180">
        <f>E170*P171/O170</f>
        <v>0</v>
      </c>
      <c r="F171" s="180">
        <f>F170*P171/O170</f>
        <v>0</v>
      </c>
      <c r="G171" s="180">
        <f>G170*P171/O170</f>
        <v>0.8</v>
      </c>
      <c r="H171" s="180">
        <f>H170*P171/O170</f>
        <v>2.4000000000000004</v>
      </c>
      <c r="I171" s="180">
        <f>I170*P171/O170</f>
        <v>0</v>
      </c>
      <c r="J171" s="180">
        <f>J170*P171/O170</f>
        <v>2.4000000000000004</v>
      </c>
      <c r="K171" s="180">
        <f>K170*P171/O170</f>
        <v>0.8</v>
      </c>
      <c r="L171" s="180">
        <f>L170*P171/O170</f>
        <v>0</v>
      </c>
      <c r="M171" s="180">
        <f>M170*P171/O170</f>
        <v>0</v>
      </c>
      <c r="N171" s="180">
        <f>N170*P171/O170</f>
        <v>0</v>
      </c>
      <c r="O171" s="133">
        <f t="shared" si="31"/>
        <v>6.4</v>
      </c>
      <c r="P171" s="265">
        <f>O170*80/100</f>
        <v>6.4</v>
      </c>
    </row>
    <row r="172" spans="1:16">
      <c r="A172" s="256"/>
      <c r="B172" s="266" t="s">
        <v>345</v>
      </c>
      <c r="C172" s="267">
        <f>รายเดือน66!B19</f>
        <v>0</v>
      </c>
      <c r="D172" s="267">
        <f>รายเดือน66!C19</f>
        <v>0</v>
      </c>
      <c r="E172" s="267">
        <f>รายเดือน66!D19</f>
        <v>0</v>
      </c>
      <c r="F172" s="267">
        <f>รายเดือน66!E19</f>
        <v>0</v>
      </c>
      <c r="G172" s="267">
        <f>รายเดือน66!F19</f>
        <v>0</v>
      </c>
      <c r="H172" s="267">
        <f>รายเดือน66!G19</f>
        <v>0</v>
      </c>
      <c r="I172" s="267">
        <f>รายเดือน66!H19</f>
        <v>0</v>
      </c>
      <c r="J172" s="267">
        <f>รายเดือน66!I19</f>
        <v>0</v>
      </c>
      <c r="K172" s="267">
        <f>รายเดือน66!J19</f>
        <v>0</v>
      </c>
      <c r="L172" s="267">
        <f>รายเดือน66!K19</f>
        <v>0</v>
      </c>
      <c r="M172" s="267">
        <f>รายเดือน66!L19</f>
        <v>0</v>
      </c>
      <c r="N172" s="267">
        <f>รายเดือน66!M19</f>
        <v>0</v>
      </c>
      <c r="O172" s="268">
        <f t="shared" si="31"/>
        <v>0</v>
      </c>
    </row>
    <row r="173" spans="1:16">
      <c r="A173" s="278"/>
      <c r="B173" s="270" t="s">
        <v>347</v>
      </c>
      <c r="C173" s="271">
        <f>C172</f>
        <v>0</v>
      </c>
      <c r="D173" s="271">
        <f>C172+D172</f>
        <v>0</v>
      </c>
      <c r="E173" s="271">
        <f>C172+D172+E172</f>
        <v>0</v>
      </c>
      <c r="F173" s="271">
        <f>C172+D172+E172+F172</f>
        <v>0</v>
      </c>
      <c r="G173" s="271">
        <f>C172+D172+E172+F172+G172</f>
        <v>0</v>
      </c>
      <c r="H173" s="271">
        <f>C172+D172+E172+F172+G172+H172</f>
        <v>0</v>
      </c>
      <c r="I173" s="271">
        <f>C172+D172+E172+F172+G172+H172+I172</f>
        <v>0</v>
      </c>
      <c r="J173" s="271">
        <f>C172+D172+E172+F172+G172+H172+I172+J172</f>
        <v>0</v>
      </c>
      <c r="K173" s="271">
        <f>C172+D172+E172+F172+G172+H172+I172+J172+K172</f>
        <v>0</v>
      </c>
      <c r="L173" s="271">
        <f>C172+D172+E172+F172+G172+H172+I172+J172+K172+L172</f>
        <v>0</v>
      </c>
      <c r="M173" s="271">
        <f>C172+D172+E172+F172+G172+H172+I172+J172+K172+L172+M172</f>
        <v>0</v>
      </c>
      <c r="N173" s="271">
        <f>C172+D172+E172+F172+G172+H172+I172+J172+K172+L172+M172+N172</f>
        <v>0</v>
      </c>
      <c r="O173" s="272"/>
    </row>
    <row r="174" spans="1:16">
      <c r="A174" s="273" t="s">
        <v>92</v>
      </c>
      <c r="B174" s="76" t="s">
        <v>72</v>
      </c>
      <c r="C174" s="30" t="s">
        <v>65</v>
      </c>
      <c r="D174" s="30" t="s">
        <v>66</v>
      </c>
      <c r="E174" s="30" t="s">
        <v>47</v>
      </c>
      <c r="F174" s="30" t="s">
        <v>48</v>
      </c>
      <c r="G174" s="30" t="s">
        <v>49</v>
      </c>
      <c r="H174" s="30" t="s">
        <v>50</v>
      </c>
      <c r="I174" s="30" t="s">
        <v>51</v>
      </c>
      <c r="J174" s="30" t="s">
        <v>52</v>
      </c>
      <c r="K174" s="30" t="s">
        <v>53</v>
      </c>
      <c r="L174" s="30" t="s">
        <v>54</v>
      </c>
      <c r="M174" s="30" t="s">
        <v>55</v>
      </c>
      <c r="N174" s="30" t="s">
        <v>56</v>
      </c>
      <c r="O174" s="30" t="s">
        <v>41</v>
      </c>
    </row>
    <row r="175" spans="1:16">
      <c r="A175" s="256"/>
      <c r="B175" s="257" t="s">
        <v>152</v>
      </c>
      <c r="C175" s="297">
        <v>0</v>
      </c>
      <c r="D175" s="297">
        <v>0</v>
      </c>
      <c r="E175" s="297">
        <v>0</v>
      </c>
      <c r="F175" s="297">
        <v>1</v>
      </c>
      <c r="G175" s="297">
        <v>12</v>
      </c>
      <c r="H175" s="297">
        <v>7</v>
      </c>
      <c r="I175" s="297">
        <v>4</v>
      </c>
      <c r="J175" s="297">
        <v>1</v>
      </c>
      <c r="K175" s="297">
        <v>1</v>
      </c>
      <c r="L175" s="297">
        <v>0</v>
      </c>
      <c r="M175" s="297">
        <v>1</v>
      </c>
      <c r="N175" s="297">
        <v>0</v>
      </c>
      <c r="O175" s="259">
        <f t="shared" ref="O175:O182" si="33">SUM(C175:N175)</f>
        <v>27</v>
      </c>
    </row>
    <row r="176" spans="1:16">
      <c r="A176" s="256"/>
      <c r="B176" s="257" t="s">
        <v>153</v>
      </c>
      <c r="C176" s="297">
        <v>0</v>
      </c>
      <c r="D176" s="297">
        <v>0</v>
      </c>
      <c r="E176" s="297">
        <v>1</v>
      </c>
      <c r="F176" s="297">
        <v>0</v>
      </c>
      <c r="G176" s="297">
        <v>5</v>
      </c>
      <c r="H176" s="297">
        <v>10</v>
      </c>
      <c r="I176" s="297">
        <v>9</v>
      </c>
      <c r="J176" s="297">
        <v>4</v>
      </c>
      <c r="K176" s="297">
        <v>4</v>
      </c>
      <c r="L176" s="297">
        <v>4</v>
      </c>
      <c r="M176" s="297">
        <v>2</v>
      </c>
      <c r="N176" s="297">
        <v>4</v>
      </c>
      <c r="O176" s="259">
        <f t="shared" si="33"/>
        <v>43</v>
      </c>
    </row>
    <row r="177" spans="1:16">
      <c r="A177" s="256"/>
      <c r="B177" s="257" t="s">
        <v>189</v>
      </c>
      <c r="C177" s="297">
        <v>12</v>
      </c>
      <c r="D177" s="297">
        <v>0</v>
      </c>
      <c r="E177" s="297">
        <v>3</v>
      </c>
      <c r="F177" s="297">
        <v>6</v>
      </c>
      <c r="G177" s="297">
        <v>2</v>
      </c>
      <c r="H177" s="297">
        <v>1</v>
      </c>
      <c r="I177" s="297">
        <v>7</v>
      </c>
      <c r="J177" s="297">
        <v>3</v>
      </c>
      <c r="K177" s="297">
        <v>1</v>
      </c>
      <c r="L177" s="297">
        <v>0</v>
      </c>
      <c r="M177" s="297">
        <v>1</v>
      </c>
      <c r="N177" s="297">
        <v>0</v>
      </c>
      <c r="O177" s="259">
        <f t="shared" si="33"/>
        <v>36</v>
      </c>
    </row>
    <row r="178" spans="1:16">
      <c r="A178" s="256"/>
      <c r="B178" s="257" t="s">
        <v>329</v>
      </c>
      <c r="C178" s="297">
        <v>0</v>
      </c>
      <c r="D178" s="297">
        <v>1</v>
      </c>
      <c r="E178" s="297">
        <v>0</v>
      </c>
      <c r="F178" s="297">
        <v>0</v>
      </c>
      <c r="G178" s="297">
        <v>0</v>
      </c>
      <c r="H178" s="297">
        <v>0</v>
      </c>
      <c r="I178" s="297">
        <v>0</v>
      </c>
      <c r="J178" s="297">
        <v>1</v>
      </c>
      <c r="K178" s="297">
        <v>0</v>
      </c>
      <c r="L178" s="297">
        <v>0</v>
      </c>
      <c r="M178" s="297">
        <v>0</v>
      </c>
      <c r="N178" s="297">
        <v>0</v>
      </c>
      <c r="O178" s="259">
        <f t="shared" si="33"/>
        <v>2</v>
      </c>
    </row>
    <row r="179" spans="1:16">
      <c r="A179" s="256"/>
      <c r="B179" s="257" t="s">
        <v>330</v>
      </c>
      <c r="C179" s="297">
        <v>0</v>
      </c>
      <c r="D179" s="297">
        <v>0</v>
      </c>
      <c r="E179" s="297">
        <v>0</v>
      </c>
      <c r="F179" s="297">
        <v>0</v>
      </c>
      <c r="G179" s="297">
        <v>1</v>
      </c>
      <c r="H179" s="297">
        <v>1</v>
      </c>
      <c r="I179" s="297">
        <v>1</v>
      </c>
      <c r="J179" s="297">
        <v>0</v>
      </c>
      <c r="K179" s="297">
        <v>0</v>
      </c>
      <c r="L179" s="297">
        <v>1</v>
      </c>
      <c r="M179" s="297">
        <v>1</v>
      </c>
      <c r="N179" s="297">
        <v>1</v>
      </c>
      <c r="O179" s="259">
        <f t="shared" si="33"/>
        <v>6</v>
      </c>
    </row>
    <row r="180" spans="1:16">
      <c r="A180" s="261"/>
      <c r="B180" s="262" t="s">
        <v>346</v>
      </c>
      <c r="C180" s="277">
        <f>MEDIAN(C175:C179)</f>
        <v>0</v>
      </c>
      <c r="D180" s="277">
        <f t="shared" ref="D180:N180" si="34">MEDIAN(D175:D179)</f>
        <v>0</v>
      </c>
      <c r="E180" s="277">
        <f t="shared" si="34"/>
        <v>0</v>
      </c>
      <c r="F180" s="277">
        <f t="shared" si="34"/>
        <v>0</v>
      </c>
      <c r="G180" s="277">
        <f t="shared" si="34"/>
        <v>2</v>
      </c>
      <c r="H180" s="277">
        <f t="shared" si="34"/>
        <v>1</v>
      </c>
      <c r="I180" s="277">
        <f t="shared" si="34"/>
        <v>4</v>
      </c>
      <c r="J180" s="277">
        <f t="shared" si="34"/>
        <v>1</v>
      </c>
      <c r="K180" s="277">
        <f t="shared" si="34"/>
        <v>1</v>
      </c>
      <c r="L180" s="277">
        <f t="shared" si="34"/>
        <v>0</v>
      </c>
      <c r="M180" s="277">
        <f t="shared" si="34"/>
        <v>1</v>
      </c>
      <c r="N180" s="277">
        <f t="shared" si="34"/>
        <v>0</v>
      </c>
      <c r="O180" s="263">
        <f t="shared" si="33"/>
        <v>10</v>
      </c>
    </row>
    <row r="181" spans="1:16">
      <c r="A181" s="256"/>
      <c r="B181" s="264" t="s">
        <v>74</v>
      </c>
      <c r="C181" s="180">
        <f>C180*P181/O180</f>
        <v>0</v>
      </c>
      <c r="D181" s="180">
        <f>D180*P181/O180</f>
        <v>0</v>
      </c>
      <c r="E181" s="180">
        <f>E180*P181/O180</f>
        <v>0</v>
      </c>
      <c r="F181" s="180">
        <f>F180*P181/O180</f>
        <v>0</v>
      </c>
      <c r="G181" s="180">
        <f>G180*P181/O180</f>
        <v>1.6</v>
      </c>
      <c r="H181" s="180">
        <f>H180*P181/O180</f>
        <v>0.8</v>
      </c>
      <c r="I181" s="180">
        <f>I180*P181/O180</f>
        <v>3.2</v>
      </c>
      <c r="J181" s="180">
        <f>J180*P181/O180</f>
        <v>0.8</v>
      </c>
      <c r="K181" s="180">
        <f>K180*P181/O180</f>
        <v>0.8</v>
      </c>
      <c r="L181" s="180">
        <f>L180*P181/O180</f>
        <v>0</v>
      </c>
      <c r="M181" s="180">
        <f>M180*P181/O180</f>
        <v>0.8</v>
      </c>
      <c r="N181" s="180">
        <f>N180*P181/O180</f>
        <v>0</v>
      </c>
      <c r="O181" s="133">
        <f t="shared" si="33"/>
        <v>8</v>
      </c>
      <c r="P181" s="265">
        <f>O180*80/100</f>
        <v>8</v>
      </c>
    </row>
    <row r="182" spans="1:16">
      <c r="A182" s="256"/>
      <c r="B182" s="266" t="s">
        <v>345</v>
      </c>
      <c r="C182" s="267">
        <f>รายเดือน66!B22</f>
        <v>0</v>
      </c>
      <c r="D182" s="267">
        <f>รายเดือน66!C22</f>
        <v>0</v>
      </c>
      <c r="E182" s="267">
        <f>รายเดือน66!D22</f>
        <v>2</v>
      </c>
      <c r="F182" s="267">
        <f>รายเดือน66!E22</f>
        <v>0</v>
      </c>
      <c r="G182" s="267">
        <f>รายเดือน66!F22</f>
        <v>1</v>
      </c>
      <c r="H182" s="267">
        <f>รายเดือน66!G22</f>
        <v>0</v>
      </c>
      <c r="I182" s="267">
        <f>รายเดือน66!H22</f>
        <v>0</v>
      </c>
      <c r="J182" s="267">
        <f>รายเดือน66!I22</f>
        <v>0</v>
      </c>
      <c r="K182" s="267">
        <f>รายเดือน66!J22</f>
        <v>0</v>
      </c>
      <c r="L182" s="267">
        <f>รายเดือน66!K22</f>
        <v>0</v>
      </c>
      <c r="M182" s="267">
        <f>รายเดือน66!L22</f>
        <v>0</v>
      </c>
      <c r="N182" s="267">
        <f>รายเดือน66!M22</f>
        <v>0</v>
      </c>
      <c r="O182" s="268">
        <f t="shared" si="33"/>
        <v>3</v>
      </c>
    </row>
    <row r="183" spans="1:16">
      <c r="A183" s="278"/>
      <c r="B183" s="270" t="s">
        <v>347</v>
      </c>
      <c r="C183" s="271">
        <f>C182</f>
        <v>0</v>
      </c>
      <c r="D183" s="271">
        <f>C182+D182</f>
        <v>0</v>
      </c>
      <c r="E183" s="271">
        <f>C182+D182+E182</f>
        <v>2</v>
      </c>
      <c r="F183" s="271">
        <f>C182+D182+E182+F182</f>
        <v>2</v>
      </c>
      <c r="G183" s="271">
        <f>C182+D182+E182+F182+G182</f>
        <v>3</v>
      </c>
      <c r="H183" s="271">
        <f>C182+D182+E182+F182+G182+H182</f>
        <v>3</v>
      </c>
      <c r="I183" s="271">
        <f>C182+D182+E182+F182+G182+H182+I182</f>
        <v>3</v>
      </c>
      <c r="J183" s="271">
        <f>C182+D182+E182+F182+G182+H182+I182+J182</f>
        <v>3</v>
      </c>
      <c r="K183" s="271">
        <f>C182+D182+E182+F182+G182+H182+I182+J182+K182</f>
        <v>3</v>
      </c>
      <c r="L183" s="271">
        <f>C182+D182+E182+F182+G182+H182+I182+J182+K182+L182</f>
        <v>3</v>
      </c>
      <c r="M183" s="271">
        <f>C182+D182+E182+F182+G182+H182+I182+J182+K182+L182+M182</f>
        <v>3</v>
      </c>
      <c r="N183" s="271">
        <f>C182+D182+E182+F182+G182+H182+I182+J182+K182+L182+M182+N182</f>
        <v>3</v>
      </c>
      <c r="O183" s="272"/>
    </row>
    <row r="184" spans="1:16">
      <c r="A184" s="273" t="s">
        <v>93</v>
      </c>
      <c r="B184" s="76" t="s">
        <v>72</v>
      </c>
      <c r="C184" s="30" t="s">
        <v>65</v>
      </c>
      <c r="D184" s="30" t="s">
        <v>66</v>
      </c>
      <c r="E184" s="30" t="s">
        <v>47</v>
      </c>
      <c r="F184" s="30" t="s">
        <v>48</v>
      </c>
      <c r="G184" s="30" t="s">
        <v>49</v>
      </c>
      <c r="H184" s="30" t="s">
        <v>50</v>
      </c>
      <c r="I184" s="30" t="s">
        <v>51</v>
      </c>
      <c r="J184" s="30" t="s">
        <v>52</v>
      </c>
      <c r="K184" s="30" t="s">
        <v>53</v>
      </c>
      <c r="L184" s="30" t="s">
        <v>54</v>
      </c>
      <c r="M184" s="30" t="s">
        <v>55</v>
      </c>
      <c r="N184" s="30" t="s">
        <v>56</v>
      </c>
      <c r="O184" s="30" t="s">
        <v>41</v>
      </c>
    </row>
    <row r="185" spans="1:16">
      <c r="A185" s="256"/>
      <c r="B185" s="257" t="s">
        <v>152</v>
      </c>
      <c r="C185" s="298">
        <v>0</v>
      </c>
      <c r="D185" s="298">
        <v>0</v>
      </c>
      <c r="E185" s="298">
        <v>0</v>
      </c>
      <c r="F185" s="298">
        <v>0</v>
      </c>
      <c r="G185" s="298">
        <v>0</v>
      </c>
      <c r="H185" s="298">
        <v>2</v>
      </c>
      <c r="I185" s="298">
        <v>5</v>
      </c>
      <c r="J185" s="298">
        <v>3</v>
      </c>
      <c r="K185" s="298">
        <v>4</v>
      </c>
      <c r="L185" s="298">
        <v>4</v>
      </c>
      <c r="M185" s="298">
        <v>3</v>
      </c>
      <c r="N185" s="298">
        <v>3</v>
      </c>
      <c r="O185" s="259">
        <f t="shared" ref="O185:O192" si="35">SUM(C185:N185)</f>
        <v>24</v>
      </c>
    </row>
    <row r="186" spans="1:16">
      <c r="A186" s="256"/>
      <c r="B186" s="257" t="s">
        <v>153</v>
      </c>
      <c r="C186" s="298">
        <v>5</v>
      </c>
      <c r="D186" s="298">
        <v>3</v>
      </c>
      <c r="E186" s="298">
        <v>3</v>
      </c>
      <c r="F186" s="298">
        <v>2</v>
      </c>
      <c r="G186" s="298">
        <v>7</v>
      </c>
      <c r="H186" s="298">
        <v>17</v>
      </c>
      <c r="I186" s="298">
        <v>17</v>
      </c>
      <c r="J186" s="298">
        <v>16</v>
      </c>
      <c r="K186" s="298">
        <v>21</v>
      </c>
      <c r="L186" s="298">
        <v>11</v>
      </c>
      <c r="M186" s="298">
        <v>2</v>
      </c>
      <c r="N186" s="298">
        <v>0</v>
      </c>
      <c r="O186" s="259">
        <f t="shared" si="35"/>
        <v>104</v>
      </c>
    </row>
    <row r="187" spans="1:16">
      <c r="A187" s="256"/>
      <c r="B187" s="257" t="s">
        <v>189</v>
      </c>
      <c r="C187" s="298">
        <v>0</v>
      </c>
      <c r="D187" s="298">
        <v>2</v>
      </c>
      <c r="E187" s="298">
        <v>0</v>
      </c>
      <c r="F187" s="298">
        <v>0</v>
      </c>
      <c r="G187" s="298">
        <v>2</v>
      </c>
      <c r="H187" s="298">
        <v>1</v>
      </c>
      <c r="I187" s="298">
        <v>6</v>
      </c>
      <c r="J187" s="298">
        <v>6</v>
      </c>
      <c r="K187" s="298">
        <v>2</v>
      </c>
      <c r="L187" s="298">
        <v>0</v>
      </c>
      <c r="M187" s="298">
        <v>0</v>
      </c>
      <c r="N187" s="298">
        <v>0</v>
      </c>
      <c r="O187" s="259">
        <f t="shared" si="35"/>
        <v>19</v>
      </c>
    </row>
    <row r="188" spans="1:16">
      <c r="A188" s="256"/>
      <c r="B188" s="257" t="s">
        <v>329</v>
      </c>
      <c r="C188" s="298">
        <v>0</v>
      </c>
      <c r="D188" s="298">
        <v>0</v>
      </c>
      <c r="E188" s="298">
        <v>0</v>
      </c>
      <c r="F188" s="298">
        <v>0</v>
      </c>
      <c r="G188" s="298">
        <v>0</v>
      </c>
      <c r="H188" s="298">
        <v>0</v>
      </c>
      <c r="I188" s="298">
        <v>0</v>
      </c>
      <c r="J188" s="298">
        <v>0</v>
      </c>
      <c r="K188" s="298">
        <v>0</v>
      </c>
      <c r="L188" s="298">
        <v>0</v>
      </c>
      <c r="M188" s="298">
        <v>0</v>
      </c>
      <c r="N188" s="298">
        <v>0</v>
      </c>
      <c r="O188" s="259">
        <f t="shared" si="35"/>
        <v>0</v>
      </c>
    </row>
    <row r="189" spans="1:16">
      <c r="A189" s="256"/>
      <c r="B189" s="257" t="s">
        <v>330</v>
      </c>
      <c r="C189" s="298">
        <v>0</v>
      </c>
      <c r="D189" s="298">
        <v>0</v>
      </c>
      <c r="E189" s="298">
        <v>0</v>
      </c>
      <c r="F189" s="298">
        <v>0</v>
      </c>
      <c r="G189" s="298">
        <v>0</v>
      </c>
      <c r="H189" s="298">
        <v>1</v>
      </c>
      <c r="I189" s="298">
        <v>5</v>
      </c>
      <c r="J189" s="298">
        <v>5</v>
      </c>
      <c r="K189" s="298">
        <v>2</v>
      </c>
      <c r="L189" s="298">
        <v>1</v>
      </c>
      <c r="M189" s="298">
        <v>1</v>
      </c>
      <c r="N189" s="298">
        <v>0</v>
      </c>
      <c r="O189" s="259">
        <f t="shared" si="35"/>
        <v>15</v>
      </c>
    </row>
    <row r="190" spans="1:16">
      <c r="A190" s="261"/>
      <c r="B190" s="262" t="s">
        <v>346</v>
      </c>
      <c r="C190" s="277">
        <f>MEDIAN(C185:C189)</f>
        <v>0</v>
      </c>
      <c r="D190" s="277">
        <f t="shared" ref="D190:N190" si="36">MEDIAN(D185:D189)</f>
        <v>0</v>
      </c>
      <c r="E190" s="277">
        <f t="shared" si="36"/>
        <v>0</v>
      </c>
      <c r="F190" s="277">
        <f t="shared" si="36"/>
        <v>0</v>
      </c>
      <c r="G190" s="277">
        <f t="shared" si="36"/>
        <v>0</v>
      </c>
      <c r="H190" s="277">
        <f t="shared" si="36"/>
        <v>1</v>
      </c>
      <c r="I190" s="277">
        <f t="shared" si="36"/>
        <v>5</v>
      </c>
      <c r="J190" s="277">
        <f t="shared" si="36"/>
        <v>5</v>
      </c>
      <c r="K190" s="277">
        <f t="shared" si="36"/>
        <v>2</v>
      </c>
      <c r="L190" s="277">
        <f t="shared" si="36"/>
        <v>1</v>
      </c>
      <c r="M190" s="277">
        <f t="shared" si="36"/>
        <v>1</v>
      </c>
      <c r="N190" s="277">
        <f t="shared" si="36"/>
        <v>0</v>
      </c>
      <c r="O190" s="263">
        <f t="shared" si="35"/>
        <v>15</v>
      </c>
    </row>
    <row r="191" spans="1:16">
      <c r="A191" s="256"/>
      <c r="B191" s="264" t="s">
        <v>74</v>
      </c>
      <c r="C191" s="180">
        <f>C190*P191/O190</f>
        <v>0</v>
      </c>
      <c r="D191" s="180">
        <f>D190*P191/O190</f>
        <v>0</v>
      </c>
      <c r="E191" s="180">
        <f>E190*P191/O190</f>
        <v>0</v>
      </c>
      <c r="F191" s="180">
        <f>F190*P191/O190</f>
        <v>0</v>
      </c>
      <c r="G191" s="180">
        <f>G190*P191/O190</f>
        <v>0</v>
      </c>
      <c r="H191" s="180">
        <f>H190*P191/O190</f>
        <v>0.8</v>
      </c>
      <c r="I191" s="180">
        <f>I190*P191/O190</f>
        <v>4</v>
      </c>
      <c r="J191" s="180">
        <f>J190*P191/O190</f>
        <v>4</v>
      </c>
      <c r="K191" s="180">
        <f>K190*P191/O190</f>
        <v>1.6</v>
      </c>
      <c r="L191" s="180">
        <f>L190*P191/O190</f>
        <v>0.8</v>
      </c>
      <c r="M191" s="180">
        <f>M190*P191/O190</f>
        <v>0.8</v>
      </c>
      <c r="N191" s="180">
        <f>N190*P191/O190</f>
        <v>0</v>
      </c>
      <c r="O191" s="133">
        <f t="shared" si="35"/>
        <v>12.000000000000002</v>
      </c>
      <c r="P191" s="265">
        <f>O190*80/100</f>
        <v>12</v>
      </c>
    </row>
    <row r="192" spans="1:16">
      <c r="A192" s="256"/>
      <c r="B192" s="266" t="s">
        <v>345</v>
      </c>
      <c r="C192" s="299">
        <f>รายเดือน66!B23</f>
        <v>0</v>
      </c>
      <c r="D192" s="299">
        <f>รายเดือน66!C23</f>
        <v>0</v>
      </c>
      <c r="E192" s="299">
        <f>รายเดือน66!D23</f>
        <v>0</v>
      </c>
      <c r="F192" s="299">
        <f>รายเดือน66!E23</f>
        <v>1</v>
      </c>
      <c r="G192" s="299">
        <f>รายเดือน66!F23</f>
        <v>1</v>
      </c>
      <c r="H192" s="299">
        <f>รายเดือน66!G23</f>
        <v>0</v>
      </c>
      <c r="I192" s="299">
        <f>รายเดือน66!H23</f>
        <v>0</v>
      </c>
      <c r="J192" s="299">
        <f>รายเดือน66!I23</f>
        <v>0</v>
      </c>
      <c r="K192" s="299">
        <f>รายเดือน66!J23</f>
        <v>0</v>
      </c>
      <c r="L192" s="299">
        <f>รายเดือน66!K23</f>
        <v>0</v>
      </c>
      <c r="M192" s="299">
        <f>รายเดือน66!L23</f>
        <v>0</v>
      </c>
      <c r="N192" s="299">
        <f>รายเดือน66!M23</f>
        <v>0</v>
      </c>
      <c r="O192" s="268">
        <f t="shared" si="35"/>
        <v>2</v>
      </c>
    </row>
    <row r="193" spans="1:16">
      <c r="A193" s="278"/>
      <c r="B193" s="270" t="s">
        <v>347</v>
      </c>
      <c r="C193" s="271">
        <f>C192</f>
        <v>0</v>
      </c>
      <c r="D193" s="271">
        <f>C192+D192</f>
        <v>0</v>
      </c>
      <c r="E193" s="271">
        <f>C192+D192+E192</f>
        <v>0</v>
      </c>
      <c r="F193" s="271">
        <f>C192+D192+E192+F192</f>
        <v>1</v>
      </c>
      <c r="G193" s="271">
        <f>C192+D192+E192+F192+G192</f>
        <v>2</v>
      </c>
      <c r="H193" s="271">
        <f>C192+D192+E192+F192+G192+H192</f>
        <v>2</v>
      </c>
      <c r="I193" s="271">
        <f>C192+D192+E192+F192+G192+H192+I192</f>
        <v>2</v>
      </c>
      <c r="J193" s="271">
        <f>C192+D192+E192+F192+G192+H192+I192+J192</f>
        <v>2</v>
      </c>
      <c r="K193" s="271">
        <f>C192+D192+E192+F192+G192+H192+I192+J192+K192</f>
        <v>2</v>
      </c>
      <c r="L193" s="271">
        <f>C192+D192+E192+F192+G192+H192+I192+J192+K192+L192</f>
        <v>2</v>
      </c>
      <c r="M193" s="271">
        <f>C192+D192+E192+F192+G192+H192+I192+J192+K192+L192+M192</f>
        <v>2</v>
      </c>
      <c r="N193" s="271">
        <f>C192+D192+E192+F192+G192+H192+I192+J192+K192+L192+M192+N192</f>
        <v>2</v>
      </c>
      <c r="O193" s="272"/>
    </row>
    <row r="194" spans="1:16">
      <c r="A194" s="273" t="s">
        <v>2</v>
      </c>
      <c r="B194" s="76" t="s">
        <v>72</v>
      </c>
      <c r="C194" s="30" t="s">
        <v>65</v>
      </c>
      <c r="D194" s="30" t="s">
        <v>66</v>
      </c>
      <c r="E194" s="30" t="s">
        <v>47</v>
      </c>
      <c r="F194" s="30" t="s">
        <v>48</v>
      </c>
      <c r="G194" s="30" t="s">
        <v>49</v>
      </c>
      <c r="H194" s="30" t="s">
        <v>50</v>
      </c>
      <c r="I194" s="30" t="s">
        <v>51</v>
      </c>
      <c r="J194" s="30" t="s">
        <v>52</v>
      </c>
      <c r="K194" s="30" t="s">
        <v>53</v>
      </c>
      <c r="L194" s="30" t="s">
        <v>54</v>
      </c>
      <c r="M194" s="30" t="s">
        <v>55</v>
      </c>
      <c r="N194" s="30" t="s">
        <v>56</v>
      </c>
      <c r="O194" s="30" t="s">
        <v>41</v>
      </c>
    </row>
    <row r="195" spans="1:16">
      <c r="A195" s="256"/>
      <c r="B195" s="257" t="s">
        <v>152</v>
      </c>
      <c r="C195" s="300">
        <v>0</v>
      </c>
      <c r="D195" s="300">
        <v>0</v>
      </c>
      <c r="E195" s="300">
        <v>0</v>
      </c>
      <c r="F195" s="300">
        <v>3</v>
      </c>
      <c r="G195" s="300">
        <v>23</v>
      </c>
      <c r="H195" s="300">
        <v>8</v>
      </c>
      <c r="I195" s="300">
        <v>4</v>
      </c>
      <c r="J195" s="300">
        <v>7</v>
      </c>
      <c r="K195" s="300">
        <v>1</v>
      </c>
      <c r="L195" s="300">
        <v>1</v>
      </c>
      <c r="M195" s="300">
        <v>5</v>
      </c>
      <c r="N195" s="300">
        <v>1</v>
      </c>
      <c r="O195" s="259">
        <f t="shared" ref="O195:O202" si="37">SUM(C195:N195)</f>
        <v>53</v>
      </c>
    </row>
    <row r="196" spans="1:16">
      <c r="A196" s="256"/>
      <c r="B196" s="257" t="s">
        <v>153</v>
      </c>
      <c r="C196" s="300">
        <v>0</v>
      </c>
      <c r="D196" s="300">
        <v>1</v>
      </c>
      <c r="E196" s="300">
        <v>0</v>
      </c>
      <c r="F196" s="300">
        <v>0</v>
      </c>
      <c r="G196" s="300">
        <v>4</v>
      </c>
      <c r="H196" s="300">
        <v>11</v>
      </c>
      <c r="I196" s="300">
        <v>8</v>
      </c>
      <c r="J196" s="300">
        <v>15</v>
      </c>
      <c r="K196" s="300">
        <v>13</v>
      </c>
      <c r="L196" s="300">
        <v>5</v>
      </c>
      <c r="M196" s="300">
        <v>2</v>
      </c>
      <c r="N196" s="300">
        <v>3</v>
      </c>
      <c r="O196" s="259">
        <f t="shared" si="37"/>
        <v>62</v>
      </c>
    </row>
    <row r="197" spans="1:16">
      <c r="A197" s="256"/>
      <c r="B197" s="257" t="s">
        <v>189</v>
      </c>
      <c r="C197" s="300">
        <v>0</v>
      </c>
      <c r="D197" s="300">
        <v>0</v>
      </c>
      <c r="E197" s="300">
        <v>1</v>
      </c>
      <c r="F197" s="300">
        <v>4</v>
      </c>
      <c r="G197" s="300">
        <v>2</v>
      </c>
      <c r="H197" s="300">
        <v>10</v>
      </c>
      <c r="I197" s="300">
        <v>21</v>
      </c>
      <c r="J197" s="300">
        <v>11</v>
      </c>
      <c r="K197" s="300">
        <v>6</v>
      </c>
      <c r="L197" s="300">
        <v>0</v>
      </c>
      <c r="M197" s="300">
        <v>1</v>
      </c>
      <c r="N197" s="300">
        <v>1</v>
      </c>
      <c r="O197" s="259">
        <f t="shared" si="37"/>
        <v>57</v>
      </c>
    </row>
    <row r="198" spans="1:16">
      <c r="A198" s="256"/>
      <c r="B198" s="257" t="s">
        <v>329</v>
      </c>
      <c r="C198" s="300">
        <v>0</v>
      </c>
      <c r="D198" s="300">
        <v>0</v>
      </c>
      <c r="E198" s="300">
        <v>0</v>
      </c>
      <c r="F198" s="300">
        <v>0</v>
      </c>
      <c r="G198" s="300">
        <v>0</v>
      </c>
      <c r="H198" s="300">
        <v>0</v>
      </c>
      <c r="I198" s="300">
        <v>0</v>
      </c>
      <c r="J198" s="300">
        <v>0</v>
      </c>
      <c r="K198" s="300">
        <v>1</v>
      </c>
      <c r="L198" s="300">
        <v>1</v>
      </c>
      <c r="M198" s="300">
        <v>0</v>
      </c>
      <c r="N198" s="300">
        <v>0</v>
      </c>
      <c r="O198" s="259">
        <f t="shared" si="37"/>
        <v>2</v>
      </c>
    </row>
    <row r="199" spans="1:16">
      <c r="A199" s="256"/>
      <c r="B199" s="257" t="s">
        <v>330</v>
      </c>
      <c r="C199" s="300">
        <v>0</v>
      </c>
      <c r="D199" s="300">
        <v>0</v>
      </c>
      <c r="E199" s="300">
        <v>0</v>
      </c>
      <c r="F199" s="300">
        <v>0</v>
      </c>
      <c r="G199" s="300">
        <v>0</v>
      </c>
      <c r="H199" s="300">
        <v>17</v>
      </c>
      <c r="I199" s="300">
        <v>6</v>
      </c>
      <c r="J199" s="300">
        <v>7</v>
      </c>
      <c r="K199" s="300">
        <v>5</v>
      </c>
      <c r="L199" s="300">
        <v>0</v>
      </c>
      <c r="M199" s="300">
        <v>2</v>
      </c>
      <c r="N199" s="300">
        <v>0</v>
      </c>
      <c r="O199" s="259">
        <f t="shared" si="37"/>
        <v>37</v>
      </c>
    </row>
    <row r="200" spans="1:16">
      <c r="A200" s="261"/>
      <c r="B200" s="262" t="s">
        <v>346</v>
      </c>
      <c r="C200" s="277">
        <f>MEDIAN(C195:C199)</f>
        <v>0</v>
      </c>
      <c r="D200" s="277">
        <f t="shared" ref="D200:N200" si="38">MEDIAN(D195:D199)</f>
        <v>0</v>
      </c>
      <c r="E200" s="277">
        <f t="shared" si="38"/>
        <v>0</v>
      </c>
      <c r="F200" s="277">
        <f t="shared" si="38"/>
        <v>0</v>
      </c>
      <c r="G200" s="277">
        <f t="shared" si="38"/>
        <v>2</v>
      </c>
      <c r="H200" s="277">
        <f t="shared" si="38"/>
        <v>10</v>
      </c>
      <c r="I200" s="277">
        <f t="shared" si="38"/>
        <v>6</v>
      </c>
      <c r="J200" s="277">
        <f t="shared" si="38"/>
        <v>7</v>
      </c>
      <c r="K200" s="277">
        <f t="shared" si="38"/>
        <v>5</v>
      </c>
      <c r="L200" s="277">
        <f t="shared" si="38"/>
        <v>1</v>
      </c>
      <c r="M200" s="277">
        <f t="shared" si="38"/>
        <v>2</v>
      </c>
      <c r="N200" s="277">
        <f t="shared" si="38"/>
        <v>1</v>
      </c>
      <c r="O200" s="263">
        <f t="shared" si="37"/>
        <v>34</v>
      </c>
    </row>
    <row r="201" spans="1:16">
      <c r="A201" s="256"/>
      <c r="B201" s="264" t="s">
        <v>74</v>
      </c>
      <c r="C201" s="180">
        <f>C200*P201/O200</f>
        <v>0</v>
      </c>
      <c r="D201" s="180">
        <f>D200*P201/O200</f>
        <v>0</v>
      </c>
      <c r="E201" s="180">
        <f>E200*P201/O200</f>
        <v>0</v>
      </c>
      <c r="F201" s="180">
        <f>F200*P201/O200</f>
        <v>0</v>
      </c>
      <c r="G201" s="180">
        <f>G200*P201/O200</f>
        <v>1.5999999999999999</v>
      </c>
      <c r="H201" s="180">
        <f>H200*P201/O200</f>
        <v>8</v>
      </c>
      <c r="I201" s="180">
        <f>I200*P201/O200</f>
        <v>4.8</v>
      </c>
      <c r="J201" s="180">
        <f>J200*P201/O200</f>
        <v>5.6000000000000005</v>
      </c>
      <c r="K201" s="180">
        <f>K200*P201/O200</f>
        <v>4</v>
      </c>
      <c r="L201" s="180">
        <f>L200*P201/O200</f>
        <v>0.79999999999999993</v>
      </c>
      <c r="M201" s="180">
        <f>M200*P201/O200</f>
        <v>1.5999999999999999</v>
      </c>
      <c r="N201" s="180">
        <f>N200*P201/O200</f>
        <v>0.79999999999999993</v>
      </c>
      <c r="O201" s="133">
        <f t="shared" si="37"/>
        <v>27.200000000000003</v>
      </c>
      <c r="P201" s="265">
        <f>O200*80/100</f>
        <v>27.2</v>
      </c>
    </row>
    <row r="202" spans="1:16">
      <c r="A202" s="256"/>
      <c r="B202" s="266" t="s">
        <v>345</v>
      </c>
      <c r="C202" s="267">
        <f>รายเดือน66!B24</f>
        <v>0</v>
      </c>
      <c r="D202" s="267">
        <f>รายเดือน66!C24</f>
        <v>1</v>
      </c>
      <c r="E202" s="267">
        <f>รายเดือน66!D24</f>
        <v>2</v>
      </c>
      <c r="F202" s="267">
        <f>รายเดือน66!E24</f>
        <v>2</v>
      </c>
      <c r="G202" s="267">
        <f>รายเดือน66!F24</f>
        <v>0</v>
      </c>
      <c r="H202" s="267">
        <f>รายเดือน66!G24</f>
        <v>0</v>
      </c>
      <c r="I202" s="267">
        <f>รายเดือน66!H24</f>
        <v>0</v>
      </c>
      <c r="J202" s="267">
        <f>รายเดือน66!I24</f>
        <v>0</v>
      </c>
      <c r="K202" s="267">
        <f>รายเดือน66!J24</f>
        <v>0</v>
      </c>
      <c r="L202" s="267">
        <f>รายเดือน66!K24</f>
        <v>0</v>
      </c>
      <c r="M202" s="267">
        <f>รายเดือน66!L24</f>
        <v>0</v>
      </c>
      <c r="N202" s="267">
        <f>รายเดือน66!M24</f>
        <v>0</v>
      </c>
      <c r="O202" s="268">
        <f t="shared" si="37"/>
        <v>5</v>
      </c>
    </row>
    <row r="203" spans="1:16">
      <c r="A203" s="278"/>
      <c r="B203" s="270" t="s">
        <v>347</v>
      </c>
      <c r="C203" s="271">
        <f>C202</f>
        <v>0</v>
      </c>
      <c r="D203" s="271">
        <f>C202+D202</f>
        <v>1</v>
      </c>
      <c r="E203" s="271">
        <f>C202+D202+E202</f>
        <v>3</v>
      </c>
      <c r="F203" s="271">
        <f>C202+D202+E202+F202</f>
        <v>5</v>
      </c>
      <c r="G203" s="271">
        <f>C202+D202+E202+F202+G202</f>
        <v>5</v>
      </c>
      <c r="H203" s="271">
        <f>C202+D202+E202+F202+G202+H202</f>
        <v>5</v>
      </c>
      <c r="I203" s="271">
        <f>C202+D202+E202+F202+G202+H202+I202</f>
        <v>5</v>
      </c>
      <c r="J203" s="271">
        <f>C202+D202+E202+F202+G202+H202+I202+J202</f>
        <v>5</v>
      </c>
      <c r="K203" s="271">
        <f>C202+D202+E202+F202+G202+H202+I202+J202+K202</f>
        <v>5</v>
      </c>
      <c r="L203" s="271">
        <f>C202+D202+E202+F202+G202+H202+I202+J202+K202+L202</f>
        <v>5</v>
      </c>
      <c r="M203" s="271">
        <f>C202+D202+E202+F202+G202+H202+I202+J202+K202+L202+M202</f>
        <v>5</v>
      </c>
      <c r="N203" s="271">
        <f>C202+D202+E202+F202+G202+H202+I202+J202+K202+L202+M202+N202</f>
        <v>5</v>
      </c>
      <c r="O203" s="272"/>
    </row>
    <row r="204" spans="1:16">
      <c r="A204" s="273" t="s">
        <v>3</v>
      </c>
      <c r="B204" s="76" t="s">
        <v>72</v>
      </c>
      <c r="C204" s="30" t="s">
        <v>65</v>
      </c>
      <c r="D204" s="30" t="s">
        <v>66</v>
      </c>
      <c r="E204" s="30" t="s">
        <v>47</v>
      </c>
      <c r="F204" s="30" t="s">
        <v>48</v>
      </c>
      <c r="G204" s="30" t="s">
        <v>49</v>
      </c>
      <c r="H204" s="30" t="s">
        <v>50</v>
      </c>
      <c r="I204" s="30" t="s">
        <v>51</v>
      </c>
      <c r="J204" s="30" t="s">
        <v>52</v>
      </c>
      <c r="K204" s="30" t="s">
        <v>53</v>
      </c>
      <c r="L204" s="30" t="s">
        <v>54</v>
      </c>
      <c r="M204" s="30" t="s">
        <v>55</v>
      </c>
      <c r="N204" s="30" t="s">
        <v>56</v>
      </c>
      <c r="O204" s="30" t="s">
        <v>41</v>
      </c>
    </row>
    <row r="205" spans="1:16">
      <c r="A205" s="256"/>
      <c r="B205" s="257" t="s">
        <v>152</v>
      </c>
      <c r="C205" s="301">
        <v>0</v>
      </c>
      <c r="D205" s="301">
        <v>0</v>
      </c>
      <c r="E205" s="301">
        <v>0</v>
      </c>
      <c r="F205" s="301">
        <v>1</v>
      </c>
      <c r="G205" s="301">
        <v>24</v>
      </c>
      <c r="H205" s="301">
        <v>6</v>
      </c>
      <c r="I205" s="301">
        <v>2</v>
      </c>
      <c r="J205" s="301">
        <v>19</v>
      </c>
      <c r="K205" s="301">
        <v>8</v>
      </c>
      <c r="L205" s="301">
        <v>0</v>
      </c>
      <c r="M205" s="301">
        <v>2</v>
      </c>
      <c r="N205" s="301">
        <v>0</v>
      </c>
      <c r="O205" s="259">
        <f t="shared" ref="O205:O212" si="39">SUM(C205:N205)</f>
        <v>62</v>
      </c>
    </row>
    <row r="206" spans="1:16">
      <c r="A206" s="256"/>
      <c r="B206" s="257" t="s">
        <v>153</v>
      </c>
      <c r="C206" s="301">
        <v>0</v>
      </c>
      <c r="D206" s="301">
        <v>0</v>
      </c>
      <c r="E206" s="301">
        <v>0</v>
      </c>
      <c r="F206" s="301">
        <v>0</v>
      </c>
      <c r="G206" s="301">
        <v>3</v>
      </c>
      <c r="H206" s="301">
        <v>5</v>
      </c>
      <c r="I206" s="301">
        <v>1</v>
      </c>
      <c r="J206" s="301">
        <v>3</v>
      </c>
      <c r="K206" s="301">
        <v>1</v>
      </c>
      <c r="L206" s="301">
        <v>1</v>
      </c>
      <c r="M206" s="301">
        <v>0</v>
      </c>
      <c r="N206" s="301">
        <v>1</v>
      </c>
      <c r="O206" s="259">
        <f t="shared" si="39"/>
        <v>15</v>
      </c>
    </row>
    <row r="207" spans="1:16">
      <c r="A207" s="256"/>
      <c r="B207" s="257" t="s">
        <v>189</v>
      </c>
      <c r="C207" s="301">
        <v>0</v>
      </c>
      <c r="D207" s="301">
        <v>0</v>
      </c>
      <c r="E207" s="301">
        <v>0</v>
      </c>
      <c r="F207" s="301">
        <v>0</v>
      </c>
      <c r="G207" s="301">
        <v>2</v>
      </c>
      <c r="H207" s="301">
        <v>6</v>
      </c>
      <c r="I207" s="301">
        <v>19</v>
      </c>
      <c r="J207" s="301">
        <v>5</v>
      </c>
      <c r="K207" s="301">
        <v>0</v>
      </c>
      <c r="L207" s="301">
        <v>1</v>
      </c>
      <c r="M207" s="301">
        <v>1</v>
      </c>
      <c r="N207" s="301">
        <v>0</v>
      </c>
      <c r="O207" s="259">
        <f t="shared" si="39"/>
        <v>34</v>
      </c>
    </row>
    <row r="208" spans="1:16">
      <c r="A208" s="256"/>
      <c r="B208" s="257" t="s">
        <v>329</v>
      </c>
      <c r="C208" s="301">
        <v>0</v>
      </c>
      <c r="D208" s="301">
        <v>0</v>
      </c>
      <c r="E208" s="301">
        <v>0</v>
      </c>
      <c r="F208" s="301">
        <v>0</v>
      </c>
      <c r="G208" s="301">
        <v>0</v>
      </c>
      <c r="H208" s="301">
        <v>0</v>
      </c>
      <c r="I208" s="301">
        <v>0</v>
      </c>
      <c r="J208" s="301">
        <v>1</v>
      </c>
      <c r="K208" s="301">
        <v>1</v>
      </c>
      <c r="L208" s="301">
        <v>0</v>
      </c>
      <c r="M208" s="301">
        <v>0</v>
      </c>
      <c r="N208" s="301">
        <v>0</v>
      </c>
      <c r="O208" s="259">
        <f t="shared" si="39"/>
        <v>2</v>
      </c>
    </row>
    <row r="209" spans="1:17">
      <c r="A209" s="256"/>
      <c r="B209" s="257" t="s">
        <v>330</v>
      </c>
      <c r="C209" s="301">
        <v>0</v>
      </c>
      <c r="D209" s="301">
        <v>0</v>
      </c>
      <c r="E209" s="301">
        <v>0</v>
      </c>
      <c r="F209" s="301">
        <v>0</v>
      </c>
      <c r="G209" s="301">
        <v>17</v>
      </c>
      <c r="H209" s="301">
        <v>77</v>
      </c>
      <c r="I209" s="301">
        <v>16</v>
      </c>
      <c r="J209" s="301">
        <v>11</v>
      </c>
      <c r="K209" s="301">
        <v>3</v>
      </c>
      <c r="L209" s="301">
        <v>2</v>
      </c>
      <c r="M209" s="301">
        <v>0</v>
      </c>
      <c r="N209" s="301">
        <v>2</v>
      </c>
      <c r="O209" s="259">
        <f t="shared" si="39"/>
        <v>128</v>
      </c>
    </row>
    <row r="210" spans="1:17">
      <c r="A210" s="261"/>
      <c r="B210" s="262" t="s">
        <v>346</v>
      </c>
      <c r="C210" s="277">
        <f t="shared" ref="C210:N210" si="40">MEDIAN(C205:C209)</f>
        <v>0</v>
      </c>
      <c r="D210" s="277">
        <f t="shared" si="40"/>
        <v>0</v>
      </c>
      <c r="E210" s="277">
        <f t="shared" si="40"/>
        <v>0</v>
      </c>
      <c r="F210" s="277">
        <f t="shared" si="40"/>
        <v>0</v>
      </c>
      <c r="G210" s="277">
        <f t="shared" si="40"/>
        <v>3</v>
      </c>
      <c r="H210" s="277">
        <f t="shared" si="40"/>
        <v>6</v>
      </c>
      <c r="I210" s="277">
        <f t="shared" si="40"/>
        <v>2</v>
      </c>
      <c r="J210" s="277">
        <f t="shared" si="40"/>
        <v>5</v>
      </c>
      <c r="K210" s="277">
        <f t="shared" si="40"/>
        <v>1</v>
      </c>
      <c r="L210" s="277">
        <f t="shared" si="40"/>
        <v>1</v>
      </c>
      <c r="M210" s="277">
        <f t="shared" si="40"/>
        <v>0</v>
      </c>
      <c r="N210" s="277">
        <f t="shared" si="40"/>
        <v>0</v>
      </c>
      <c r="O210" s="263">
        <f t="shared" si="39"/>
        <v>18</v>
      </c>
    </row>
    <row r="211" spans="1:17">
      <c r="A211" s="256"/>
      <c r="B211" s="264" t="s">
        <v>74</v>
      </c>
      <c r="C211" s="180">
        <f>C210*P211/O210</f>
        <v>0</v>
      </c>
      <c r="D211" s="180">
        <f>D210*P211/O210</f>
        <v>0</v>
      </c>
      <c r="E211" s="180">
        <f>E210*P211/O210</f>
        <v>0</v>
      </c>
      <c r="F211" s="180">
        <f>F210*P211/O210</f>
        <v>0</v>
      </c>
      <c r="G211" s="180">
        <f>G210*P211/O210</f>
        <v>2.4000000000000004</v>
      </c>
      <c r="H211" s="180">
        <f>H210*P211/O210</f>
        <v>4.8000000000000007</v>
      </c>
      <c r="I211" s="180">
        <f>I210*P211/O210</f>
        <v>1.6</v>
      </c>
      <c r="J211" s="180">
        <f>J210*P211/O210</f>
        <v>4</v>
      </c>
      <c r="K211" s="180">
        <f>K210*P211/O210</f>
        <v>0.8</v>
      </c>
      <c r="L211" s="180">
        <f>L210*P211/O210</f>
        <v>0.8</v>
      </c>
      <c r="M211" s="180">
        <f>M210*P211/O210</f>
        <v>0</v>
      </c>
      <c r="N211" s="180">
        <f>N210*P211/O210</f>
        <v>0</v>
      </c>
      <c r="O211" s="133">
        <f t="shared" si="39"/>
        <v>14.400000000000002</v>
      </c>
      <c r="P211" s="265">
        <f>O210*80/100</f>
        <v>14.4</v>
      </c>
    </row>
    <row r="212" spans="1:17">
      <c r="A212" s="256"/>
      <c r="B212" s="266" t="s">
        <v>345</v>
      </c>
      <c r="C212" s="267">
        <f>รายเดือน66!B25</f>
        <v>0</v>
      </c>
      <c r="D212" s="267">
        <f>รายเดือน66!C25</f>
        <v>0</v>
      </c>
      <c r="E212" s="267">
        <f>รายเดือน66!D25</f>
        <v>0</v>
      </c>
      <c r="F212" s="267">
        <f>รายเดือน66!E25</f>
        <v>0</v>
      </c>
      <c r="G212" s="267">
        <f>รายเดือน66!F25</f>
        <v>0</v>
      </c>
      <c r="H212" s="267">
        <f>รายเดือน66!G25</f>
        <v>0</v>
      </c>
      <c r="I212" s="267">
        <f>รายเดือน66!H25</f>
        <v>0</v>
      </c>
      <c r="J212" s="267">
        <f>รายเดือน66!I25</f>
        <v>0</v>
      </c>
      <c r="K212" s="267">
        <f>รายเดือน66!J25</f>
        <v>0</v>
      </c>
      <c r="L212" s="267">
        <f>รายเดือน66!K25</f>
        <v>0</v>
      </c>
      <c r="M212" s="267">
        <f>รายเดือน66!L25</f>
        <v>0</v>
      </c>
      <c r="N212" s="267">
        <f>รายเดือน66!M25</f>
        <v>0</v>
      </c>
      <c r="O212" s="268">
        <f t="shared" si="39"/>
        <v>0</v>
      </c>
    </row>
    <row r="213" spans="1:17">
      <c r="A213" s="278"/>
      <c r="B213" s="270" t="s">
        <v>347</v>
      </c>
      <c r="C213" s="271">
        <f>C212</f>
        <v>0</v>
      </c>
      <c r="D213" s="271">
        <f>C212+D212</f>
        <v>0</v>
      </c>
      <c r="E213" s="271">
        <f>C212+D212+E212</f>
        <v>0</v>
      </c>
      <c r="F213" s="271">
        <f>C212+D212+E212+F212</f>
        <v>0</v>
      </c>
      <c r="G213" s="271">
        <f>C212+D212+E212+F212+G212</f>
        <v>0</v>
      </c>
      <c r="H213" s="271">
        <f>C212+D212+E212+F212+G212+H212</f>
        <v>0</v>
      </c>
      <c r="I213" s="271">
        <f>C212+D212+E212+F212+G212+H212+I212</f>
        <v>0</v>
      </c>
      <c r="J213" s="271">
        <f>C212+D212+E212+F212+G212+H212+I212+J212</f>
        <v>0</v>
      </c>
      <c r="K213" s="271">
        <f>C212+D212+E212+F212+G212+H212+I212+J212+K212</f>
        <v>0</v>
      </c>
      <c r="L213" s="271">
        <f>C212+D212+E212+F212+G212+H212+I212+J212+K212+L212</f>
        <v>0</v>
      </c>
      <c r="M213" s="271">
        <f>C212+D212+E212+F212+G212+H212+I212+J212+K212+L212+M212</f>
        <v>0</v>
      </c>
      <c r="N213" s="271">
        <f>C212+D212+E212+F212+G212+H212+I212+J212+K212+L212+M212+N212</f>
        <v>0</v>
      </c>
      <c r="O213" s="272"/>
    </row>
    <row r="214" spans="1:17">
      <c r="A214" s="273" t="s">
        <v>4</v>
      </c>
      <c r="B214" s="76" t="s">
        <v>72</v>
      </c>
      <c r="C214" s="30" t="s">
        <v>65</v>
      </c>
      <c r="D214" s="30" t="s">
        <v>66</v>
      </c>
      <c r="E214" s="30" t="s">
        <v>47</v>
      </c>
      <c r="F214" s="30" t="s">
        <v>48</v>
      </c>
      <c r="G214" s="30" t="s">
        <v>49</v>
      </c>
      <c r="H214" s="30" t="s">
        <v>50</v>
      </c>
      <c r="I214" s="30" t="s">
        <v>51</v>
      </c>
      <c r="J214" s="30" t="s">
        <v>52</v>
      </c>
      <c r="K214" s="30" t="s">
        <v>53</v>
      </c>
      <c r="L214" s="30" t="s">
        <v>54</v>
      </c>
      <c r="M214" s="30" t="s">
        <v>55</v>
      </c>
      <c r="N214" s="30" t="s">
        <v>56</v>
      </c>
      <c r="O214" s="30" t="s">
        <v>41</v>
      </c>
    </row>
    <row r="215" spans="1:17">
      <c r="A215" s="256"/>
      <c r="B215" s="257" t="s">
        <v>152</v>
      </c>
      <c r="C215" s="302">
        <v>0</v>
      </c>
      <c r="D215" s="302">
        <v>0</v>
      </c>
      <c r="E215" s="302">
        <v>1</v>
      </c>
      <c r="F215" s="302">
        <v>0</v>
      </c>
      <c r="G215" s="302">
        <v>2</v>
      </c>
      <c r="H215" s="302">
        <v>8</v>
      </c>
      <c r="I215" s="302">
        <v>3</v>
      </c>
      <c r="J215" s="302">
        <v>3</v>
      </c>
      <c r="K215" s="302">
        <v>0</v>
      </c>
      <c r="L215" s="302">
        <v>1</v>
      </c>
      <c r="M215" s="302">
        <v>0</v>
      </c>
      <c r="N215" s="302">
        <v>1</v>
      </c>
      <c r="O215" s="259">
        <f t="shared" ref="O215:O222" si="41">SUM(C215:N215)</f>
        <v>19</v>
      </c>
    </row>
    <row r="216" spans="1:17">
      <c r="A216" s="256"/>
      <c r="B216" s="257" t="s">
        <v>153</v>
      </c>
      <c r="C216" s="302">
        <v>0</v>
      </c>
      <c r="D216" s="302">
        <v>0</v>
      </c>
      <c r="E216" s="302">
        <v>1</v>
      </c>
      <c r="F216" s="302">
        <v>2</v>
      </c>
      <c r="G216" s="302">
        <v>4</v>
      </c>
      <c r="H216" s="302">
        <v>18</v>
      </c>
      <c r="I216" s="302">
        <v>7</v>
      </c>
      <c r="J216" s="302">
        <v>7</v>
      </c>
      <c r="K216" s="302">
        <v>6</v>
      </c>
      <c r="L216" s="302">
        <v>5</v>
      </c>
      <c r="M216" s="302">
        <v>2</v>
      </c>
      <c r="N216" s="302">
        <v>0</v>
      </c>
      <c r="O216" s="259">
        <f t="shared" si="41"/>
        <v>52</v>
      </c>
    </row>
    <row r="217" spans="1:17">
      <c r="A217" s="256"/>
      <c r="B217" s="257" t="s">
        <v>189</v>
      </c>
      <c r="C217" s="302">
        <v>0</v>
      </c>
      <c r="D217" s="302">
        <v>1</v>
      </c>
      <c r="E217" s="302">
        <v>1</v>
      </c>
      <c r="F217" s="302">
        <v>1</v>
      </c>
      <c r="G217" s="302">
        <v>1</v>
      </c>
      <c r="H217" s="302">
        <v>9</v>
      </c>
      <c r="I217" s="302">
        <v>15</v>
      </c>
      <c r="J217" s="302">
        <v>5</v>
      </c>
      <c r="K217" s="302">
        <v>7</v>
      </c>
      <c r="L217" s="302">
        <v>0</v>
      </c>
      <c r="M217" s="302">
        <v>0</v>
      </c>
      <c r="N217" s="302">
        <v>0</v>
      </c>
      <c r="O217" s="259">
        <f t="shared" si="41"/>
        <v>40</v>
      </c>
    </row>
    <row r="218" spans="1:17">
      <c r="A218" s="256"/>
      <c r="B218" s="257" t="s">
        <v>329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1</v>
      </c>
      <c r="J218" s="302">
        <v>0</v>
      </c>
      <c r="K218" s="302">
        <v>2</v>
      </c>
      <c r="L218" s="302">
        <v>1</v>
      </c>
      <c r="M218" s="302">
        <v>0</v>
      </c>
      <c r="N218" s="302">
        <v>0</v>
      </c>
      <c r="O218" s="259">
        <f t="shared" si="41"/>
        <v>4</v>
      </c>
    </row>
    <row r="219" spans="1:17">
      <c r="A219" s="256"/>
      <c r="B219" s="257" t="s">
        <v>330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6</v>
      </c>
      <c r="I219" s="302">
        <v>7</v>
      </c>
      <c r="J219" s="302">
        <v>0</v>
      </c>
      <c r="K219" s="302">
        <v>4</v>
      </c>
      <c r="L219" s="302">
        <v>1</v>
      </c>
      <c r="M219" s="302">
        <v>3</v>
      </c>
      <c r="N219" s="302">
        <v>3</v>
      </c>
      <c r="O219" s="259">
        <f t="shared" si="41"/>
        <v>24</v>
      </c>
    </row>
    <row r="220" spans="1:17">
      <c r="A220" s="261"/>
      <c r="B220" s="262" t="s">
        <v>346</v>
      </c>
      <c r="C220" s="277">
        <f>MEDIAN(C215:C219)</f>
        <v>0</v>
      </c>
      <c r="D220" s="277">
        <f t="shared" ref="D220:N220" si="42">MEDIAN(D215:D219)</f>
        <v>0</v>
      </c>
      <c r="E220" s="277">
        <f t="shared" si="42"/>
        <v>1</v>
      </c>
      <c r="F220" s="277">
        <f t="shared" si="42"/>
        <v>0</v>
      </c>
      <c r="G220" s="277">
        <f t="shared" si="42"/>
        <v>1</v>
      </c>
      <c r="H220" s="277">
        <f t="shared" si="42"/>
        <v>8</v>
      </c>
      <c r="I220" s="277">
        <f t="shared" si="42"/>
        <v>7</v>
      </c>
      <c r="J220" s="277">
        <f t="shared" si="42"/>
        <v>3</v>
      </c>
      <c r="K220" s="277">
        <f t="shared" si="42"/>
        <v>4</v>
      </c>
      <c r="L220" s="277">
        <f t="shared" si="42"/>
        <v>1</v>
      </c>
      <c r="M220" s="277">
        <f t="shared" si="42"/>
        <v>0</v>
      </c>
      <c r="N220" s="277">
        <f t="shared" si="42"/>
        <v>0</v>
      </c>
      <c r="O220" s="263">
        <f t="shared" si="41"/>
        <v>25</v>
      </c>
    </row>
    <row r="221" spans="1:17">
      <c r="A221" s="256"/>
      <c r="B221" s="264" t="s">
        <v>74</v>
      </c>
      <c r="C221" s="180">
        <f>C220*P221/O220</f>
        <v>0</v>
      </c>
      <c r="D221" s="180">
        <f>D220*P221/O220</f>
        <v>0</v>
      </c>
      <c r="E221" s="180">
        <f>E220*P221/O220</f>
        <v>0.8</v>
      </c>
      <c r="F221" s="180">
        <f>F220*P221/O220</f>
        <v>0</v>
      </c>
      <c r="G221" s="180">
        <f>G220*P221/O220</f>
        <v>0.8</v>
      </c>
      <c r="H221" s="180">
        <f>H220*P221/O220</f>
        <v>6.4</v>
      </c>
      <c r="I221" s="180">
        <f>I220*P221/O220</f>
        <v>5.6</v>
      </c>
      <c r="J221" s="180">
        <f>J220*P221/O220</f>
        <v>2.4</v>
      </c>
      <c r="K221" s="180">
        <f>K220*P221/O220</f>
        <v>3.2</v>
      </c>
      <c r="L221" s="180">
        <f>L220*P221/O220</f>
        <v>0.8</v>
      </c>
      <c r="M221" s="180">
        <f>M220*P221/O220</f>
        <v>0</v>
      </c>
      <c r="N221" s="180">
        <f>N220*P221/O220</f>
        <v>0</v>
      </c>
      <c r="O221" s="133">
        <f t="shared" si="41"/>
        <v>20</v>
      </c>
      <c r="P221" s="265">
        <f>O220*80/100</f>
        <v>20</v>
      </c>
      <c r="Q221" s="303"/>
    </row>
    <row r="222" spans="1:17">
      <c r="A222" s="256"/>
      <c r="B222" s="266" t="s">
        <v>345</v>
      </c>
      <c r="C222" s="267">
        <f>รายเดือน66!B26</f>
        <v>0</v>
      </c>
      <c r="D222" s="267">
        <f>รายเดือน66!C26</f>
        <v>1</v>
      </c>
      <c r="E222" s="267">
        <f>รายเดือน66!D26</f>
        <v>2</v>
      </c>
      <c r="F222" s="267">
        <f>รายเดือน66!E26</f>
        <v>0</v>
      </c>
      <c r="G222" s="267">
        <f>รายเดือน66!F26</f>
        <v>1</v>
      </c>
      <c r="H222" s="267">
        <f>รายเดือน66!G26</f>
        <v>2</v>
      </c>
      <c r="I222" s="267">
        <f>รายเดือน66!H26</f>
        <v>0</v>
      </c>
      <c r="J222" s="267">
        <f>รายเดือน66!I26</f>
        <v>0</v>
      </c>
      <c r="K222" s="267">
        <f>รายเดือน66!J26</f>
        <v>0</v>
      </c>
      <c r="L222" s="267">
        <f>รายเดือน66!K26</f>
        <v>0</v>
      </c>
      <c r="M222" s="267">
        <f>รายเดือน66!L26</f>
        <v>0</v>
      </c>
      <c r="N222" s="267">
        <f>รายเดือน66!M26</f>
        <v>0</v>
      </c>
      <c r="O222" s="268">
        <f t="shared" si="41"/>
        <v>6</v>
      </c>
      <c r="Q222" s="303"/>
    </row>
    <row r="223" spans="1:17">
      <c r="A223" s="278"/>
      <c r="B223" s="270" t="s">
        <v>347</v>
      </c>
      <c r="C223" s="271">
        <f>C222</f>
        <v>0</v>
      </c>
      <c r="D223" s="271">
        <f>C222+D222</f>
        <v>1</v>
      </c>
      <c r="E223" s="271">
        <f>C222+D222+E222</f>
        <v>3</v>
      </c>
      <c r="F223" s="271">
        <f>C222+D222+E222+F222</f>
        <v>3</v>
      </c>
      <c r="G223" s="271">
        <f>C222+D222+E222+F222+G222</f>
        <v>4</v>
      </c>
      <c r="H223" s="271">
        <f>C222+D222+E222+F222+G222+H222</f>
        <v>6</v>
      </c>
      <c r="I223" s="271">
        <f>C222+D222+E222+F222+G222+H222+I222</f>
        <v>6</v>
      </c>
      <c r="J223" s="271">
        <f>C222+D222+E222+F222+G222+H222+I222+J222</f>
        <v>6</v>
      </c>
      <c r="K223" s="271">
        <f>C222+D222+E222+F222+G222+H222+I222+J222+K222</f>
        <v>6</v>
      </c>
      <c r="L223" s="271">
        <f>C222+D222+E222+F222+G222+H222+I222+J222+K222+L222</f>
        <v>6</v>
      </c>
      <c r="M223" s="271">
        <f>C222+D222+E222+F222+G222+H222+I222+J222+K222+L222+M222</f>
        <v>6</v>
      </c>
      <c r="N223" s="271">
        <f>C222+D222+E222+F222+G222+H222+I222+J222+K222+L222+M222+N222</f>
        <v>6</v>
      </c>
      <c r="O223" s="272"/>
    </row>
    <row r="224" spans="1:17">
      <c r="P224" s="305"/>
    </row>
    <row r="225" spans="16:16">
      <c r="P225" s="3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zoomScale="90" zoomScaleNormal="90" workbookViewId="0">
      <selection activeCell="I21" sqref="I21"/>
    </sheetView>
  </sheetViews>
  <sheetFormatPr defaultRowHeight="20.25"/>
  <cols>
    <col min="4" max="4" width="13.59765625" bestFit="1" customWidth="1"/>
  </cols>
  <sheetData>
    <row r="2" spans="3:4">
      <c r="C2" t="s">
        <v>9</v>
      </c>
      <c r="D2" t="s">
        <v>13</v>
      </c>
    </row>
    <row r="3" spans="3:4">
      <c r="C3" s="363" t="s">
        <v>31</v>
      </c>
      <c r="D3" s="364">
        <v>42.859272510435304</v>
      </c>
    </row>
    <row r="4" spans="3:4">
      <c r="C4" s="321" t="s">
        <v>27</v>
      </c>
      <c r="D4" s="322">
        <v>39.835470243830137</v>
      </c>
    </row>
    <row r="5" spans="3:4" ht="27.75">
      <c r="C5" s="120" t="s">
        <v>35</v>
      </c>
      <c r="D5" s="114">
        <v>30.232357260084651</v>
      </c>
    </row>
    <row r="6" spans="3:4">
      <c r="C6" s="321" t="s">
        <v>63</v>
      </c>
      <c r="D6" s="322">
        <v>25.874336970115142</v>
      </c>
    </row>
    <row r="7" spans="3:4" ht="27.75">
      <c r="C7" s="116" t="s">
        <v>34</v>
      </c>
      <c r="D7" s="114">
        <v>25.826446280991735</v>
      </c>
    </row>
    <row r="8" spans="3:4" ht="27.75">
      <c r="C8" s="124" t="s">
        <v>26</v>
      </c>
      <c r="D8" s="114">
        <v>22.49908597463228</v>
      </c>
    </row>
    <row r="9" spans="3:4" ht="27.75">
      <c r="C9" s="320" t="s">
        <v>24</v>
      </c>
      <c r="D9" s="155">
        <v>20.209420115951549</v>
      </c>
    </row>
    <row r="10" spans="3:4" ht="27.75">
      <c r="C10" s="320" t="s">
        <v>23</v>
      </c>
      <c r="D10" s="155">
        <v>18.47309598825932</v>
      </c>
    </row>
    <row r="11" spans="3:4">
      <c r="C11" t="s">
        <v>61</v>
      </c>
      <c r="D11" s="319">
        <v>18.271514708569342</v>
      </c>
    </row>
    <row r="12" spans="3:4">
      <c r="C12" t="s">
        <v>28</v>
      </c>
      <c r="D12" s="319">
        <v>17.763341538305376</v>
      </c>
    </row>
    <row r="13" spans="3:4" ht="27.75">
      <c r="C13" s="320" t="s">
        <v>30</v>
      </c>
      <c r="D13" s="155">
        <v>14.921931169201134</v>
      </c>
    </row>
    <row r="14" spans="3:4" ht="27.75">
      <c r="C14" s="320" t="s">
        <v>340</v>
      </c>
      <c r="D14" s="155">
        <v>11.368085993254935</v>
      </c>
    </row>
    <row r="15" spans="3:4" ht="27.75">
      <c r="C15" s="20" t="s">
        <v>59</v>
      </c>
      <c r="D15" s="155">
        <v>8.3409792309617146</v>
      </c>
    </row>
    <row r="16" spans="3:4" ht="27.75">
      <c r="C16" s="20" t="s">
        <v>32</v>
      </c>
      <c r="D16" s="155">
        <v>7.5223036302637318</v>
      </c>
    </row>
    <row r="17" spans="3:4" ht="27.75">
      <c r="C17" s="320" t="s">
        <v>25</v>
      </c>
      <c r="D17" s="155">
        <v>4.4675432979404626</v>
      </c>
    </row>
    <row r="18" spans="3:4" ht="27.75">
      <c r="C18" s="320" t="s">
        <v>60</v>
      </c>
      <c r="D18" s="155">
        <v>4.4200848656294198</v>
      </c>
    </row>
    <row r="19" spans="3:4" ht="27.75">
      <c r="C19" s="320" t="s">
        <v>33</v>
      </c>
      <c r="D19" s="155">
        <v>4.3228288592054644</v>
      </c>
    </row>
    <row r="20" spans="3:4">
      <c r="C20" t="s">
        <v>29</v>
      </c>
      <c r="D20" s="319">
        <v>3.4996850283474488</v>
      </c>
    </row>
    <row r="21" spans="3:4" ht="27.75">
      <c r="C21" s="320" t="s">
        <v>58</v>
      </c>
      <c r="D21" s="155">
        <v>0</v>
      </c>
    </row>
    <row r="22" spans="3:4">
      <c r="C22" t="s">
        <v>62</v>
      </c>
      <c r="D22" s="31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K98"/>
  <sheetViews>
    <sheetView topLeftCell="A64" workbookViewId="0">
      <selection activeCell="B79" sqref="B79"/>
    </sheetView>
  </sheetViews>
  <sheetFormatPr defaultRowHeight="20.25"/>
  <cols>
    <col min="2" max="2" width="22.296875" customWidth="1"/>
    <col min="8" max="8" width="14.296875" customWidth="1"/>
  </cols>
  <sheetData>
    <row r="1" spans="1:8">
      <c r="B1" s="328" t="s">
        <v>398</v>
      </c>
    </row>
    <row r="2" spans="1:8">
      <c r="B2" s="328" t="s">
        <v>399</v>
      </c>
    </row>
    <row r="3" spans="1:8">
      <c r="B3" s="329" t="s">
        <v>400</v>
      </c>
      <c r="C3" s="329" t="s">
        <v>401</v>
      </c>
      <c r="D3" s="329" t="s">
        <v>401</v>
      </c>
      <c r="E3" s="329" t="s">
        <v>402</v>
      </c>
      <c r="F3" s="329" t="s">
        <v>403</v>
      </c>
      <c r="G3" s="329" t="s">
        <v>404</v>
      </c>
      <c r="H3" s="329" t="s">
        <v>40</v>
      </c>
    </row>
    <row r="4" spans="1:8">
      <c r="A4">
        <v>1</v>
      </c>
      <c r="B4" s="329" t="s">
        <v>444</v>
      </c>
      <c r="C4" s="329">
        <v>564</v>
      </c>
      <c r="D4" s="329">
        <v>0</v>
      </c>
      <c r="E4" s="329">
        <v>247.58</v>
      </c>
      <c r="F4" s="329">
        <v>0</v>
      </c>
      <c r="G4" s="329">
        <v>0</v>
      </c>
      <c r="H4" s="329">
        <v>227808</v>
      </c>
    </row>
    <row r="5" spans="1:8" hidden="1">
      <c r="B5" s="329" t="s">
        <v>603</v>
      </c>
      <c r="C5" s="329">
        <v>3835</v>
      </c>
      <c r="D5" s="329">
        <v>0</v>
      </c>
      <c r="E5" s="329">
        <v>32.020000000000003</v>
      </c>
      <c r="F5" s="329">
        <v>0</v>
      </c>
      <c r="G5" s="329">
        <v>0</v>
      </c>
      <c r="H5" s="329">
        <v>11977896</v>
      </c>
    </row>
    <row r="6" spans="1:8" hidden="1">
      <c r="B6" s="329" t="s">
        <v>618</v>
      </c>
      <c r="C6" s="329">
        <v>3708</v>
      </c>
      <c r="D6" s="329">
        <v>5</v>
      </c>
      <c r="E6" s="329">
        <v>74.02</v>
      </c>
      <c r="F6" s="329">
        <v>0.1</v>
      </c>
      <c r="G6" s="329">
        <v>0.13</v>
      </c>
      <c r="H6" s="329">
        <v>5009180</v>
      </c>
    </row>
    <row r="7" spans="1:8">
      <c r="A7">
        <v>2</v>
      </c>
      <c r="B7" s="329" t="s">
        <v>409</v>
      </c>
      <c r="C7" s="329">
        <v>738</v>
      </c>
      <c r="D7" s="329">
        <v>0</v>
      </c>
      <c r="E7" s="329">
        <v>155.52000000000001</v>
      </c>
      <c r="F7" s="329">
        <v>0</v>
      </c>
      <c r="G7" s="329">
        <v>0</v>
      </c>
      <c r="H7" s="329">
        <v>474539</v>
      </c>
    </row>
    <row r="8" spans="1:8">
      <c r="A8">
        <v>3</v>
      </c>
      <c r="B8" s="329" t="s">
        <v>443</v>
      </c>
      <c r="C8" s="329">
        <v>663</v>
      </c>
      <c r="D8" s="329">
        <v>2</v>
      </c>
      <c r="E8" s="329">
        <v>123.66</v>
      </c>
      <c r="F8" s="329">
        <v>0.37</v>
      </c>
      <c r="G8" s="329">
        <v>0.3</v>
      </c>
      <c r="H8" s="329">
        <v>536144</v>
      </c>
    </row>
    <row r="9" spans="1:8">
      <c r="A9">
        <v>4</v>
      </c>
      <c r="B9" s="329" t="s">
        <v>442</v>
      </c>
      <c r="C9" s="329">
        <v>882</v>
      </c>
      <c r="D9" s="329">
        <v>0</v>
      </c>
      <c r="E9" s="329">
        <v>116.15</v>
      </c>
      <c r="F9" s="329">
        <v>0</v>
      </c>
      <c r="G9" s="329">
        <v>0</v>
      </c>
      <c r="H9" s="329">
        <v>759386</v>
      </c>
    </row>
    <row r="10" spans="1:8">
      <c r="A10">
        <v>5</v>
      </c>
      <c r="B10" s="329" t="s">
        <v>475</v>
      </c>
      <c r="C10" s="329">
        <v>1533</v>
      </c>
      <c r="D10" s="329">
        <v>2</v>
      </c>
      <c r="E10" s="329">
        <v>107.12</v>
      </c>
      <c r="F10" s="329">
        <v>0.14000000000000001</v>
      </c>
      <c r="G10" s="329">
        <v>0.13</v>
      </c>
      <c r="H10" s="329">
        <v>1431063</v>
      </c>
    </row>
    <row r="11" spans="1:8">
      <c r="A11">
        <v>6</v>
      </c>
      <c r="B11" s="329" t="s">
        <v>470</v>
      </c>
      <c r="C11" s="329">
        <v>232</v>
      </c>
      <c r="D11" s="329">
        <v>0</v>
      </c>
      <c r="E11" s="329">
        <v>86.75</v>
      </c>
      <c r="F11" s="329">
        <v>0</v>
      </c>
      <c r="G11" s="329">
        <v>0</v>
      </c>
      <c r="H11" s="329">
        <v>267442</v>
      </c>
    </row>
    <row r="12" spans="1:8">
      <c r="A12">
        <v>7</v>
      </c>
      <c r="B12" s="329" t="s">
        <v>412</v>
      </c>
      <c r="C12" s="329">
        <v>233</v>
      </c>
      <c r="D12" s="329">
        <v>0</v>
      </c>
      <c r="E12" s="329">
        <v>81.25</v>
      </c>
      <c r="F12" s="329">
        <v>0</v>
      </c>
      <c r="G12" s="329">
        <v>0</v>
      </c>
      <c r="H12" s="329">
        <v>286786</v>
      </c>
    </row>
    <row r="13" spans="1:8">
      <c r="A13">
        <v>8</v>
      </c>
      <c r="B13" s="329" t="s">
        <v>438</v>
      </c>
      <c r="C13" s="329">
        <v>382</v>
      </c>
      <c r="D13" s="329">
        <v>1</v>
      </c>
      <c r="E13" s="329">
        <v>79.099999999999994</v>
      </c>
      <c r="F13" s="329">
        <v>0.21</v>
      </c>
      <c r="G13" s="329">
        <v>0.26</v>
      </c>
      <c r="H13" s="329">
        <v>482950</v>
      </c>
    </row>
    <row r="14" spans="1:8">
      <c r="A14">
        <v>9</v>
      </c>
      <c r="B14" s="329" t="s">
        <v>471</v>
      </c>
      <c r="C14" s="329">
        <v>330</v>
      </c>
      <c r="D14" s="329">
        <v>0</v>
      </c>
      <c r="E14" s="329">
        <v>78.97</v>
      </c>
      <c r="F14" s="329">
        <v>0</v>
      </c>
      <c r="G14" s="329">
        <v>0</v>
      </c>
      <c r="H14" s="329">
        <v>417891</v>
      </c>
    </row>
    <row r="15" spans="1:8" hidden="1">
      <c r="B15" s="329" t="s">
        <v>610</v>
      </c>
      <c r="C15" s="329">
        <v>4204</v>
      </c>
      <c r="D15" s="329">
        <v>4</v>
      </c>
      <c r="E15" s="329">
        <v>67.099999999999994</v>
      </c>
      <c r="F15" s="329">
        <v>0.06</v>
      </c>
      <c r="G15" s="329">
        <v>0.1</v>
      </c>
      <c r="H15" s="329">
        <v>6265604</v>
      </c>
    </row>
    <row r="16" spans="1:8">
      <c r="A16">
        <v>10</v>
      </c>
      <c r="B16" s="329" t="s">
        <v>436</v>
      </c>
      <c r="C16" s="329">
        <v>453</v>
      </c>
      <c r="D16" s="329">
        <v>0</v>
      </c>
      <c r="E16" s="329">
        <v>76.849999999999994</v>
      </c>
      <c r="F16" s="329">
        <v>0</v>
      </c>
      <c r="G16" s="329">
        <v>0</v>
      </c>
      <c r="H16" s="329">
        <v>589428</v>
      </c>
    </row>
    <row r="17" spans="1:8">
      <c r="A17">
        <v>11</v>
      </c>
      <c r="B17" s="329" t="s">
        <v>481</v>
      </c>
      <c r="C17" s="329">
        <v>617</v>
      </c>
      <c r="D17" s="329">
        <v>0</v>
      </c>
      <c r="E17" s="329">
        <v>75.790000000000006</v>
      </c>
      <c r="F17" s="329">
        <v>0</v>
      </c>
      <c r="G17" s="329">
        <v>0</v>
      </c>
      <c r="H17" s="329">
        <v>814121</v>
      </c>
    </row>
    <row r="18" spans="1:8">
      <c r="A18">
        <v>12</v>
      </c>
      <c r="B18" s="329" t="s">
        <v>476</v>
      </c>
      <c r="C18" s="329">
        <v>243</v>
      </c>
      <c r="D18" s="329">
        <v>1</v>
      </c>
      <c r="E18" s="329">
        <v>74.7</v>
      </c>
      <c r="F18" s="329">
        <v>0.31</v>
      </c>
      <c r="G18" s="329">
        <v>0.41</v>
      </c>
      <c r="H18" s="329">
        <v>325303</v>
      </c>
    </row>
    <row r="19" spans="1:8">
      <c r="A19">
        <v>13</v>
      </c>
      <c r="B19" s="329" t="s">
        <v>469</v>
      </c>
      <c r="C19" s="329">
        <v>353</v>
      </c>
      <c r="D19" s="329">
        <v>0</v>
      </c>
      <c r="E19" s="329">
        <v>73.53</v>
      </c>
      <c r="F19" s="329">
        <v>0</v>
      </c>
      <c r="G19" s="329">
        <v>0</v>
      </c>
      <c r="H19" s="329">
        <v>480057</v>
      </c>
    </row>
    <row r="20" spans="1:8">
      <c r="A20">
        <v>14</v>
      </c>
      <c r="B20" s="329" t="s">
        <v>480</v>
      </c>
      <c r="C20" s="329">
        <v>394</v>
      </c>
      <c r="D20" s="329">
        <v>0</v>
      </c>
      <c r="E20" s="329">
        <v>72.17</v>
      </c>
      <c r="F20" s="329">
        <v>0</v>
      </c>
      <c r="G20" s="329">
        <v>0</v>
      </c>
      <c r="H20" s="329">
        <v>545913</v>
      </c>
    </row>
    <row r="21" spans="1:8" hidden="1">
      <c r="B21" s="329" t="s">
        <v>617</v>
      </c>
      <c r="C21" s="329">
        <v>2004</v>
      </c>
      <c r="D21" s="329">
        <v>2</v>
      </c>
      <c r="E21" s="329">
        <v>44.65</v>
      </c>
      <c r="F21" s="329">
        <v>0.04</v>
      </c>
      <c r="G21" s="329">
        <v>0.1</v>
      </c>
      <c r="H21" s="329">
        <v>4487811</v>
      </c>
    </row>
    <row r="22" spans="1:8">
      <c r="A22">
        <v>15</v>
      </c>
      <c r="B22" s="329" t="s">
        <v>474</v>
      </c>
      <c r="C22" s="329">
        <v>358</v>
      </c>
      <c r="D22" s="329">
        <v>0</v>
      </c>
      <c r="E22" s="329">
        <v>70.28</v>
      </c>
      <c r="F22" s="329">
        <v>0</v>
      </c>
      <c r="G22" s="329">
        <v>0</v>
      </c>
      <c r="H22" s="329">
        <v>509385</v>
      </c>
    </row>
    <row r="23" spans="1:8">
      <c r="A23">
        <v>16</v>
      </c>
      <c r="B23" s="329" t="s">
        <v>414</v>
      </c>
      <c r="C23" s="329">
        <v>443</v>
      </c>
      <c r="D23" s="329">
        <v>0</v>
      </c>
      <c r="E23" s="329">
        <v>64.75</v>
      </c>
      <c r="F23" s="329">
        <v>0</v>
      </c>
      <c r="G23" s="329">
        <v>0</v>
      </c>
      <c r="H23" s="329">
        <v>684140</v>
      </c>
    </row>
    <row r="24" spans="1:8">
      <c r="A24">
        <v>17</v>
      </c>
      <c r="B24" s="329" t="s">
        <v>479</v>
      </c>
      <c r="C24" s="329">
        <v>472</v>
      </c>
      <c r="D24" s="329">
        <v>0</v>
      </c>
      <c r="E24" s="329">
        <v>64.400000000000006</v>
      </c>
      <c r="F24" s="329">
        <v>0</v>
      </c>
      <c r="G24" s="329">
        <v>0</v>
      </c>
      <c r="H24" s="329">
        <v>732955</v>
      </c>
    </row>
    <row r="25" spans="1:8">
      <c r="A25">
        <v>18</v>
      </c>
      <c r="B25" s="329" t="s">
        <v>441</v>
      </c>
      <c r="C25" s="329">
        <v>1020</v>
      </c>
      <c r="D25" s="329">
        <v>2</v>
      </c>
      <c r="E25" s="329">
        <v>63.96</v>
      </c>
      <c r="F25" s="329">
        <v>0.13</v>
      </c>
      <c r="G25" s="329">
        <v>0.2</v>
      </c>
      <c r="H25" s="329">
        <v>1594758</v>
      </c>
    </row>
    <row r="26" spans="1:8">
      <c r="A26">
        <v>19</v>
      </c>
      <c r="B26" s="330" t="s">
        <v>467</v>
      </c>
      <c r="C26" s="329">
        <v>214</v>
      </c>
      <c r="D26" s="329">
        <v>0</v>
      </c>
      <c r="E26" s="329">
        <v>60.87</v>
      </c>
      <c r="F26" s="329">
        <v>0</v>
      </c>
      <c r="G26" s="329">
        <v>0</v>
      </c>
      <c r="H26" s="329">
        <v>351588</v>
      </c>
    </row>
    <row r="27" spans="1:8" hidden="1">
      <c r="B27" s="329" t="s">
        <v>607</v>
      </c>
      <c r="C27" s="329">
        <v>10867</v>
      </c>
      <c r="D27" s="329">
        <v>11</v>
      </c>
      <c r="E27" s="329">
        <v>47.59</v>
      </c>
      <c r="F27" s="329">
        <v>0.05</v>
      </c>
      <c r="G27" s="329">
        <v>0.1</v>
      </c>
      <c r="H27" s="329">
        <v>22834170</v>
      </c>
    </row>
    <row r="28" spans="1:8">
      <c r="A28">
        <v>20</v>
      </c>
      <c r="B28" s="329" t="s">
        <v>440</v>
      </c>
      <c r="C28" s="329">
        <v>747</v>
      </c>
      <c r="D28" s="329">
        <v>0</v>
      </c>
      <c r="E28" s="329">
        <v>54.92</v>
      </c>
      <c r="F28" s="329">
        <v>0</v>
      </c>
      <c r="G28" s="329">
        <v>0</v>
      </c>
      <c r="H28" s="329">
        <v>1360227</v>
      </c>
    </row>
    <row r="29" spans="1:8" hidden="1">
      <c r="B29" s="329" t="s">
        <v>604</v>
      </c>
      <c r="C29" s="329">
        <v>2399</v>
      </c>
      <c r="D29" s="329">
        <v>0</v>
      </c>
      <c r="E29" s="329">
        <v>40.909999999999997</v>
      </c>
      <c r="F29" s="329">
        <v>0</v>
      </c>
      <c r="G29" s="329">
        <v>0</v>
      </c>
      <c r="H29" s="329">
        <v>5863882</v>
      </c>
    </row>
    <row r="30" spans="1:8">
      <c r="A30">
        <v>21</v>
      </c>
      <c r="B30" s="329" t="s">
        <v>423</v>
      </c>
      <c r="C30" s="329">
        <v>2945</v>
      </c>
      <c r="D30" s="329">
        <v>1</v>
      </c>
      <c r="E30" s="329">
        <v>53.59</v>
      </c>
      <c r="F30" s="329">
        <v>0.02</v>
      </c>
      <c r="G30" s="329">
        <v>0.03</v>
      </c>
      <c r="H30" s="329">
        <v>5494932</v>
      </c>
    </row>
    <row r="31" spans="1:8">
      <c r="A31">
        <v>22</v>
      </c>
      <c r="B31" s="329" t="s">
        <v>425</v>
      </c>
      <c r="C31" s="329">
        <v>624</v>
      </c>
      <c r="D31" s="329">
        <v>3</v>
      </c>
      <c r="E31" s="329">
        <v>51.93</v>
      </c>
      <c r="F31" s="329">
        <v>0.25</v>
      </c>
      <c r="G31" s="329">
        <v>0.48</v>
      </c>
      <c r="H31" s="329">
        <v>1201532</v>
      </c>
    </row>
    <row r="32" spans="1:8">
      <c r="A32">
        <v>23</v>
      </c>
      <c r="B32" s="329" t="s">
        <v>408</v>
      </c>
      <c r="C32" s="329">
        <v>204</v>
      </c>
      <c r="D32" s="329">
        <v>0</v>
      </c>
      <c r="E32" s="329">
        <v>47.37</v>
      </c>
      <c r="F32" s="329">
        <v>0</v>
      </c>
      <c r="G32" s="329">
        <v>0</v>
      </c>
      <c r="H32" s="329">
        <v>430669</v>
      </c>
    </row>
    <row r="33" spans="1:8">
      <c r="A33">
        <v>24</v>
      </c>
      <c r="B33" s="329" t="s">
        <v>478</v>
      </c>
      <c r="C33" s="329">
        <v>229</v>
      </c>
      <c r="D33" s="329">
        <v>0</v>
      </c>
      <c r="E33" s="329">
        <v>43.9</v>
      </c>
      <c r="F33" s="329">
        <v>0</v>
      </c>
      <c r="G33" s="329">
        <v>0</v>
      </c>
      <c r="H33" s="329">
        <v>521619</v>
      </c>
    </row>
    <row r="34" spans="1:8">
      <c r="A34">
        <v>25</v>
      </c>
      <c r="B34" s="329" t="s">
        <v>435</v>
      </c>
      <c r="C34" s="329">
        <v>394</v>
      </c>
      <c r="D34" s="329">
        <v>0</v>
      </c>
      <c r="E34" s="329">
        <v>42.74</v>
      </c>
      <c r="F34" s="329">
        <v>0</v>
      </c>
      <c r="G34" s="329">
        <v>0</v>
      </c>
      <c r="H34" s="329">
        <v>921882</v>
      </c>
    </row>
    <row r="35" spans="1:8">
      <c r="A35">
        <v>26</v>
      </c>
      <c r="B35" s="330" t="s">
        <v>464</v>
      </c>
      <c r="C35" s="329">
        <v>794</v>
      </c>
      <c r="D35" s="329">
        <v>0</v>
      </c>
      <c r="E35" s="329">
        <v>42.46</v>
      </c>
      <c r="F35" s="329">
        <v>0</v>
      </c>
      <c r="G35" s="329">
        <v>0</v>
      </c>
      <c r="H35" s="329">
        <v>1869806</v>
      </c>
    </row>
    <row r="36" spans="1:8">
      <c r="A36">
        <v>27</v>
      </c>
      <c r="B36" s="329" t="s">
        <v>473</v>
      </c>
      <c r="C36" s="329">
        <v>78</v>
      </c>
      <c r="D36" s="329">
        <v>0</v>
      </c>
      <c r="E36" s="329">
        <v>40.159999999999997</v>
      </c>
      <c r="F36" s="329">
        <v>0</v>
      </c>
      <c r="G36" s="329">
        <v>0</v>
      </c>
      <c r="H36" s="329">
        <v>194226</v>
      </c>
    </row>
    <row r="37" spans="1:8">
      <c r="A37">
        <v>28</v>
      </c>
      <c r="B37" s="329" t="s">
        <v>602</v>
      </c>
      <c r="C37" s="329">
        <v>24090</v>
      </c>
      <c r="D37" s="329">
        <v>20</v>
      </c>
      <c r="E37" s="329">
        <v>36.450000000000003</v>
      </c>
      <c r="F37" s="329">
        <v>0.03</v>
      </c>
      <c r="G37" s="329">
        <v>0.08</v>
      </c>
      <c r="H37" s="329">
        <v>66090475</v>
      </c>
    </row>
    <row r="38" spans="1:8" hidden="1">
      <c r="B38" s="329" t="s">
        <v>609</v>
      </c>
      <c r="C38" s="329">
        <v>2112</v>
      </c>
      <c r="D38" s="329">
        <v>3</v>
      </c>
      <c r="E38" s="329">
        <v>39.64</v>
      </c>
      <c r="F38" s="329">
        <v>0.06</v>
      </c>
      <c r="G38" s="329">
        <v>0.14000000000000001</v>
      </c>
      <c r="H38" s="329">
        <v>5327796</v>
      </c>
    </row>
    <row r="39" spans="1:8">
      <c r="A39">
        <v>29</v>
      </c>
      <c r="B39" s="329" t="s">
        <v>410</v>
      </c>
      <c r="C39" s="329">
        <v>167</v>
      </c>
      <c r="D39" s="329">
        <v>0</v>
      </c>
      <c r="E39" s="329">
        <v>36.19</v>
      </c>
      <c r="F39" s="329">
        <v>0</v>
      </c>
      <c r="G39" s="329">
        <v>0</v>
      </c>
      <c r="H39" s="329">
        <v>461431</v>
      </c>
    </row>
    <row r="40" spans="1:8">
      <c r="A40">
        <v>30</v>
      </c>
      <c r="B40" s="329" t="s">
        <v>432</v>
      </c>
      <c r="C40" s="329">
        <v>305</v>
      </c>
      <c r="D40" s="329">
        <v>0</v>
      </c>
      <c r="E40" s="329">
        <v>35.229999999999997</v>
      </c>
      <c r="F40" s="329">
        <v>0</v>
      </c>
      <c r="G40" s="329">
        <v>0</v>
      </c>
      <c r="H40" s="329">
        <v>865807</v>
      </c>
    </row>
    <row r="41" spans="1:8">
      <c r="A41">
        <v>31</v>
      </c>
      <c r="B41" s="329" t="s">
        <v>477</v>
      </c>
      <c r="C41" s="329">
        <v>220</v>
      </c>
      <c r="D41" s="329">
        <v>2</v>
      </c>
      <c r="E41" s="329">
        <v>34.47</v>
      </c>
      <c r="F41" s="329">
        <v>0.31</v>
      </c>
      <c r="G41" s="329">
        <v>0.91</v>
      </c>
      <c r="H41" s="329">
        <v>638206</v>
      </c>
    </row>
    <row r="42" spans="1:8">
      <c r="A42">
        <v>32</v>
      </c>
      <c r="B42" s="329" t="s">
        <v>424</v>
      </c>
      <c r="C42" s="329">
        <v>428</v>
      </c>
      <c r="D42" s="329">
        <v>0</v>
      </c>
      <c r="E42" s="329">
        <v>33.03</v>
      </c>
      <c r="F42" s="329">
        <v>0</v>
      </c>
      <c r="G42" s="329">
        <v>0</v>
      </c>
      <c r="H42" s="329">
        <v>1295916</v>
      </c>
    </row>
    <row r="43" spans="1:8">
      <c r="A43">
        <v>33</v>
      </c>
      <c r="B43" s="329" t="s">
        <v>439</v>
      </c>
      <c r="C43" s="329">
        <v>177</v>
      </c>
      <c r="D43" s="329">
        <v>2</v>
      </c>
      <c r="E43" s="329">
        <v>31.99</v>
      </c>
      <c r="F43" s="329">
        <v>0.36</v>
      </c>
      <c r="G43" s="329">
        <v>1.1299999999999999</v>
      </c>
      <c r="H43" s="329">
        <v>553298</v>
      </c>
    </row>
    <row r="44" spans="1:8">
      <c r="A44">
        <v>34</v>
      </c>
      <c r="B44" s="329" t="s">
        <v>446</v>
      </c>
      <c r="C44" s="329">
        <v>153</v>
      </c>
      <c r="D44" s="329">
        <v>0</v>
      </c>
      <c r="E44" s="329">
        <v>30.74</v>
      </c>
      <c r="F44" s="329">
        <v>0</v>
      </c>
      <c r="G44" s="329">
        <v>0</v>
      </c>
      <c r="H44" s="329">
        <v>497778</v>
      </c>
    </row>
    <row r="45" spans="1:8">
      <c r="A45">
        <v>35</v>
      </c>
      <c r="B45" s="329" t="s">
        <v>420</v>
      </c>
      <c r="C45" s="329">
        <v>98</v>
      </c>
      <c r="D45" s="329">
        <v>0</v>
      </c>
      <c r="E45" s="329">
        <v>30.26</v>
      </c>
      <c r="F45" s="329">
        <v>0</v>
      </c>
      <c r="G45" s="329">
        <v>0</v>
      </c>
      <c r="H45" s="329">
        <v>323860</v>
      </c>
    </row>
    <row r="46" spans="1:8">
      <c r="A46">
        <v>36</v>
      </c>
      <c r="B46" s="329" t="s">
        <v>405</v>
      </c>
      <c r="C46" s="329">
        <v>506</v>
      </c>
      <c r="D46" s="329">
        <v>0</v>
      </c>
      <c r="E46" s="329">
        <v>28.23</v>
      </c>
      <c r="F46" s="329">
        <v>0</v>
      </c>
      <c r="G46" s="329">
        <v>0</v>
      </c>
      <c r="H46" s="329">
        <v>1792474</v>
      </c>
    </row>
    <row r="47" spans="1:8" hidden="1">
      <c r="B47" s="329" t="s">
        <v>615</v>
      </c>
      <c r="C47" s="329">
        <v>1418</v>
      </c>
      <c r="D47" s="329">
        <v>0</v>
      </c>
      <c r="E47" s="329">
        <v>30.94</v>
      </c>
      <c r="F47" s="329">
        <v>0</v>
      </c>
      <c r="G47" s="329">
        <v>0</v>
      </c>
      <c r="H47" s="329">
        <v>4583105</v>
      </c>
    </row>
    <row r="48" spans="1:8">
      <c r="A48">
        <v>37</v>
      </c>
      <c r="B48" s="329" t="s">
        <v>407</v>
      </c>
      <c r="C48" s="329">
        <v>197</v>
      </c>
      <c r="D48" s="329">
        <v>0</v>
      </c>
      <c r="E48" s="329">
        <v>27.41</v>
      </c>
      <c r="F48" s="329">
        <v>0</v>
      </c>
      <c r="G48" s="329">
        <v>0</v>
      </c>
      <c r="H48" s="329">
        <v>718790</v>
      </c>
    </row>
    <row r="49" spans="1:8">
      <c r="A49">
        <v>38</v>
      </c>
      <c r="B49" s="329" t="s">
        <v>458</v>
      </c>
      <c r="C49" s="329">
        <v>193</v>
      </c>
      <c r="D49" s="329">
        <v>0</v>
      </c>
      <c r="E49" s="329">
        <v>26.93</v>
      </c>
      <c r="F49" s="329">
        <v>0</v>
      </c>
      <c r="G49" s="329">
        <v>0</v>
      </c>
      <c r="H49" s="329">
        <v>716647</v>
      </c>
    </row>
    <row r="50" spans="1:8">
      <c r="A50">
        <v>39</v>
      </c>
      <c r="B50" s="329" t="s">
        <v>418</v>
      </c>
      <c r="C50" s="329">
        <v>85</v>
      </c>
      <c r="D50" s="329">
        <v>0</v>
      </c>
      <c r="E50" s="329">
        <v>26.7</v>
      </c>
      <c r="F50" s="329">
        <v>0</v>
      </c>
      <c r="G50" s="329">
        <v>0</v>
      </c>
      <c r="H50" s="329">
        <v>318308</v>
      </c>
    </row>
    <row r="51" spans="1:8">
      <c r="A51">
        <v>40</v>
      </c>
      <c r="B51" s="329" t="s">
        <v>411</v>
      </c>
      <c r="C51" s="329">
        <v>343</v>
      </c>
      <c r="D51" s="329">
        <v>0</v>
      </c>
      <c r="E51" s="329">
        <v>26.39</v>
      </c>
      <c r="F51" s="329">
        <v>0</v>
      </c>
      <c r="G51" s="329">
        <v>0</v>
      </c>
      <c r="H51" s="329">
        <v>1299636</v>
      </c>
    </row>
    <row r="52" spans="1:8">
      <c r="A52">
        <v>41</v>
      </c>
      <c r="B52" s="330" t="s">
        <v>453</v>
      </c>
      <c r="C52" s="329">
        <v>132</v>
      </c>
      <c r="D52" s="329">
        <v>0</v>
      </c>
      <c r="E52" s="329">
        <v>25.97</v>
      </c>
      <c r="F52" s="329">
        <v>0</v>
      </c>
      <c r="G52" s="329">
        <v>0</v>
      </c>
      <c r="H52" s="329">
        <v>508325</v>
      </c>
    </row>
    <row r="53" spans="1:8">
      <c r="A53">
        <v>42</v>
      </c>
      <c r="B53" s="329" t="s">
        <v>419</v>
      </c>
      <c r="C53" s="329">
        <v>265</v>
      </c>
      <c r="D53" s="329">
        <v>0</v>
      </c>
      <c r="E53" s="329">
        <v>25.76</v>
      </c>
      <c r="F53" s="329">
        <v>0</v>
      </c>
      <c r="G53" s="329">
        <v>0</v>
      </c>
      <c r="H53" s="329">
        <v>1028814</v>
      </c>
    </row>
    <row r="54" spans="1:8">
      <c r="A54">
        <v>43</v>
      </c>
      <c r="B54" s="330" t="s">
        <v>449</v>
      </c>
      <c r="C54" s="329">
        <v>241</v>
      </c>
      <c r="D54" s="329">
        <v>0</v>
      </c>
      <c r="E54" s="329">
        <v>25.51</v>
      </c>
      <c r="F54" s="329">
        <v>0</v>
      </c>
      <c r="G54" s="329">
        <v>0</v>
      </c>
      <c r="H54" s="329">
        <v>944605</v>
      </c>
    </row>
    <row r="55" spans="1:8">
      <c r="A55">
        <v>44</v>
      </c>
      <c r="B55" s="329" t="s">
        <v>468</v>
      </c>
      <c r="C55" s="329">
        <v>390</v>
      </c>
      <c r="D55" s="329">
        <v>0</v>
      </c>
      <c r="E55" s="329">
        <v>25.24</v>
      </c>
      <c r="F55" s="329">
        <v>0</v>
      </c>
      <c r="G55" s="329">
        <v>0</v>
      </c>
      <c r="H55" s="329">
        <v>1545147</v>
      </c>
    </row>
    <row r="56" spans="1:8" hidden="1">
      <c r="B56" s="329" t="s">
        <v>611</v>
      </c>
      <c r="C56" s="329">
        <v>3676</v>
      </c>
      <c r="D56" s="329">
        <v>2</v>
      </c>
      <c r="E56" s="329">
        <v>16.88</v>
      </c>
      <c r="F56" s="329">
        <v>0.01</v>
      </c>
      <c r="G56" s="329">
        <v>0.05</v>
      </c>
      <c r="H56" s="329">
        <v>21781418</v>
      </c>
    </row>
    <row r="57" spans="1:8" hidden="1">
      <c r="B57" s="329" t="s">
        <v>608</v>
      </c>
      <c r="C57" s="329">
        <v>1521</v>
      </c>
      <c r="D57" s="329">
        <v>3</v>
      </c>
      <c r="E57" s="329">
        <v>28.02</v>
      </c>
      <c r="F57" s="329">
        <v>0.06</v>
      </c>
      <c r="G57" s="329">
        <v>0.2</v>
      </c>
      <c r="H57" s="329">
        <v>5427530</v>
      </c>
    </row>
    <row r="58" spans="1:8">
      <c r="A58">
        <v>45</v>
      </c>
      <c r="B58" s="329" t="s">
        <v>472</v>
      </c>
      <c r="C58" s="329">
        <v>263</v>
      </c>
      <c r="D58" s="329">
        <v>2</v>
      </c>
      <c r="E58" s="329">
        <v>24.5</v>
      </c>
      <c r="F58" s="329">
        <v>0.19</v>
      </c>
      <c r="G58" s="329">
        <v>0.76</v>
      </c>
      <c r="H58" s="329">
        <v>1073663</v>
      </c>
    </row>
    <row r="59" spans="1:8">
      <c r="A59">
        <v>46</v>
      </c>
      <c r="B59" s="329" t="s">
        <v>434</v>
      </c>
      <c r="C59" s="329">
        <v>196</v>
      </c>
      <c r="D59" s="329">
        <v>0</v>
      </c>
      <c r="E59" s="329">
        <v>23.59</v>
      </c>
      <c r="F59" s="329">
        <v>0</v>
      </c>
      <c r="G59" s="329">
        <v>0</v>
      </c>
      <c r="H59" s="329">
        <v>830695</v>
      </c>
    </row>
    <row r="60" spans="1:8">
      <c r="A60">
        <v>47</v>
      </c>
      <c r="B60" s="329" t="s">
        <v>437</v>
      </c>
      <c r="C60" s="329">
        <v>44</v>
      </c>
      <c r="D60" s="329">
        <v>0</v>
      </c>
      <c r="E60" s="329">
        <v>23.22</v>
      </c>
      <c r="F60" s="329">
        <v>0</v>
      </c>
      <c r="G60" s="329">
        <v>0</v>
      </c>
      <c r="H60" s="329">
        <v>189453</v>
      </c>
    </row>
    <row r="61" spans="1:8">
      <c r="A61">
        <v>48</v>
      </c>
      <c r="B61" s="329" t="s">
        <v>426</v>
      </c>
      <c r="C61" s="329">
        <v>190</v>
      </c>
      <c r="D61" s="329">
        <v>0</v>
      </c>
      <c r="E61" s="329">
        <v>23.16</v>
      </c>
      <c r="F61" s="329">
        <v>0</v>
      </c>
      <c r="G61" s="329">
        <v>0</v>
      </c>
      <c r="H61" s="329">
        <v>820417</v>
      </c>
    </row>
    <row r="62" spans="1:8" hidden="1">
      <c r="B62" s="329" t="s">
        <v>605</v>
      </c>
      <c r="C62" s="329">
        <v>867</v>
      </c>
      <c r="D62" s="329">
        <v>0</v>
      </c>
      <c r="E62" s="329">
        <v>24.58</v>
      </c>
      <c r="F62" s="329">
        <v>0</v>
      </c>
      <c r="G62" s="329">
        <v>0</v>
      </c>
      <c r="H62" s="329">
        <v>3526621</v>
      </c>
    </row>
    <row r="63" spans="1:8">
      <c r="A63">
        <v>49</v>
      </c>
      <c r="B63" s="330" t="s">
        <v>455</v>
      </c>
      <c r="C63" s="329">
        <v>146</v>
      </c>
      <c r="D63" s="329">
        <v>0</v>
      </c>
      <c r="E63" s="329">
        <v>22.91</v>
      </c>
      <c r="F63" s="329">
        <v>0</v>
      </c>
      <c r="G63" s="329">
        <v>0</v>
      </c>
      <c r="H63" s="329">
        <v>637341</v>
      </c>
    </row>
    <row r="64" spans="1:8">
      <c r="A64">
        <v>50</v>
      </c>
      <c r="B64" s="329" t="s">
        <v>416</v>
      </c>
      <c r="C64" s="329">
        <v>189</v>
      </c>
      <c r="D64" s="329">
        <v>0</v>
      </c>
      <c r="E64" s="329">
        <v>22.38</v>
      </c>
      <c r="F64" s="329">
        <v>0</v>
      </c>
      <c r="G64" s="329">
        <v>0</v>
      </c>
      <c r="H64" s="329">
        <v>844494</v>
      </c>
    </row>
    <row r="65" spans="1:8">
      <c r="A65">
        <v>51</v>
      </c>
      <c r="B65" s="330" t="s">
        <v>451</v>
      </c>
      <c r="C65" s="329">
        <v>217</v>
      </c>
      <c r="D65" s="329">
        <v>0</v>
      </c>
      <c r="E65" s="329">
        <v>22.32</v>
      </c>
      <c r="F65" s="329">
        <v>0</v>
      </c>
      <c r="G65" s="329">
        <v>0</v>
      </c>
      <c r="H65" s="329">
        <v>972101</v>
      </c>
    </row>
    <row r="66" spans="1:8">
      <c r="A66">
        <v>52</v>
      </c>
      <c r="B66" s="330" t="s">
        <v>463</v>
      </c>
      <c r="C66" s="329">
        <v>319</v>
      </c>
      <c r="D66" s="329">
        <v>0</v>
      </c>
      <c r="E66" s="329">
        <v>21.93</v>
      </c>
      <c r="F66" s="329">
        <v>0</v>
      </c>
      <c r="G66" s="329">
        <v>0</v>
      </c>
      <c r="H66" s="329">
        <v>1454730</v>
      </c>
    </row>
    <row r="67" spans="1:8">
      <c r="A67">
        <v>53</v>
      </c>
      <c r="B67" s="329" t="s">
        <v>447</v>
      </c>
      <c r="C67" s="329">
        <v>122</v>
      </c>
      <c r="D67" s="329">
        <v>0</v>
      </c>
      <c r="E67" s="329">
        <v>21.68</v>
      </c>
      <c r="F67" s="329">
        <v>0</v>
      </c>
      <c r="G67" s="329">
        <v>0</v>
      </c>
      <c r="H67" s="329">
        <v>562816</v>
      </c>
    </row>
    <row r="68" spans="1:8">
      <c r="A68">
        <v>54</v>
      </c>
      <c r="B68" s="329" t="s">
        <v>431</v>
      </c>
      <c r="C68" s="329">
        <v>55</v>
      </c>
      <c r="D68" s="329">
        <v>0</v>
      </c>
      <c r="E68" s="329">
        <v>21.12</v>
      </c>
      <c r="F68" s="329">
        <v>0</v>
      </c>
      <c r="G68" s="329">
        <v>0</v>
      </c>
      <c r="H68" s="329">
        <v>260406</v>
      </c>
    </row>
    <row r="69" spans="1:8">
      <c r="A69">
        <v>55</v>
      </c>
      <c r="B69" s="330" t="s">
        <v>461</v>
      </c>
      <c r="C69" s="329">
        <v>258</v>
      </c>
      <c r="D69" s="329">
        <v>0</v>
      </c>
      <c r="E69" s="329">
        <v>18.79</v>
      </c>
      <c r="F69" s="329">
        <v>0</v>
      </c>
      <c r="G69" s="329">
        <v>0</v>
      </c>
      <c r="H69" s="329">
        <v>1372910</v>
      </c>
    </row>
    <row r="70" spans="1:8" hidden="1">
      <c r="B70" s="329" t="s">
        <v>606</v>
      </c>
      <c r="C70" s="329">
        <v>654</v>
      </c>
      <c r="D70" s="329">
        <v>0</v>
      </c>
      <c r="E70" s="329">
        <v>22.51</v>
      </c>
      <c r="F70" s="329">
        <v>0</v>
      </c>
      <c r="G70" s="329">
        <v>0</v>
      </c>
      <c r="H70" s="329">
        <v>2905701</v>
      </c>
    </row>
    <row r="71" spans="1:8">
      <c r="A71">
        <v>56</v>
      </c>
      <c r="B71" s="329" t="s">
        <v>430</v>
      </c>
      <c r="C71" s="329">
        <v>117</v>
      </c>
      <c r="D71" s="329">
        <v>0</v>
      </c>
      <c r="E71" s="329">
        <v>18.32</v>
      </c>
      <c r="F71" s="329">
        <v>0</v>
      </c>
      <c r="G71" s="329">
        <v>0</v>
      </c>
      <c r="H71" s="329">
        <v>638582</v>
      </c>
    </row>
    <row r="72" spans="1:8">
      <c r="A72">
        <v>57</v>
      </c>
      <c r="B72" s="329" t="s">
        <v>433</v>
      </c>
      <c r="C72" s="329">
        <v>161</v>
      </c>
      <c r="D72" s="329">
        <v>0</v>
      </c>
      <c r="E72" s="329">
        <v>18</v>
      </c>
      <c r="F72" s="329">
        <v>0</v>
      </c>
      <c r="G72" s="329">
        <v>0</v>
      </c>
      <c r="H72" s="329">
        <v>894283</v>
      </c>
    </row>
    <row r="73" spans="1:8">
      <c r="A73">
        <v>58</v>
      </c>
      <c r="B73" s="329" t="s">
        <v>421</v>
      </c>
      <c r="C73" s="329">
        <v>127</v>
      </c>
      <c r="D73" s="329">
        <v>0</v>
      </c>
      <c r="E73" s="329">
        <v>17.920000000000002</v>
      </c>
      <c r="F73" s="329">
        <v>0</v>
      </c>
      <c r="G73" s="329">
        <v>0</v>
      </c>
      <c r="H73" s="329">
        <v>708775</v>
      </c>
    </row>
    <row r="74" spans="1:8">
      <c r="A74">
        <v>59</v>
      </c>
      <c r="B74" s="330" t="s">
        <v>452</v>
      </c>
      <c r="C74" s="329">
        <v>75</v>
      </c>
      <c r="D74" s="329">
        <v>1</v>
      </c>
      <c r="E74" s="329">
        <v>17.79</v>
      </c>
      <c r="F74" s="329">
        <v>0.24</v>
      </c>
      <c r="G74" s="329">
        <v>1.33</v>
      </c>
      <c r="H74" s="329">
        <v>421684</v>
      </c>
    </row>
    <row r="75" spans="1:8" hidden="1">
      <c r="B75" s="329" t="s">
        <v>612</v>
      </c>
      <c r="C75" s="329">
        <v>807</v>
      </c>
      <c r="D75" s="329">
        <v>0</v>
      </c>
      <c r="E75" s="329">
        <v>16.16</v>
      </c>
      <c r="F75" s="329">
        <v>0.01</v>
      </c>
      <c r="G75" s="329">
        <v>0</v>
      </c>
      <c r="H75" s="329">
        <v>4992478</v>
      </c>
    </row>
    <row r="76" spans="1:8">
      <c r="A76">
        <v>60</v>
      </c>
      <c r="B76" s="329" t="s">
        <v>415</v>
      </c>
      <c r="C76" s="329">
        <v>88</v>
      </c>
      <c r="D76" s="329">
        <v>0</v>
      </c>
      <c r="E76" s="329">
        <v>15.13</v>
      </c>
      <c r="F76" s="329">
        <v>0</v>
      </c>
      <c r="G76" s="329">
        <v>0</v>
      </c>
      <c r="H76" s="329">
        <v>581652</v>
      </c>
    </row>
    <row r="77" spans="1:8">
      <c r="A77">
        <v>61</v>
      </c>
      <c r="B77" s="329" t="s">
        <v>422</v>
      </c>
      <c r="C77" s="329">
        <v>79</v>
      </c>
      <c r="D77" s="329">
        <v>0</v>
      </c>
      <c r="E77" s="329">
        <v>15.02</v>
      </c>
      <c r="F77" s="329">
        <v>0</v>
      </c>
      <c r="G77" s="329">
        <v>0</v>
      </c>
      <c r="H77" s="329">
        <v>525944</v>
      </c>
    </row>
    <row r="78" spans="1:8">
      <c r="A78">
        <v>62</v>
      </c>
      <c r="B78" s="329" t="s">
        <v>413</v>
      </c>
      <c r="C78" s="329">
        <v>66</v>
      </c>
      <c r="D78" s="329">
        <v>0</v>
      </c>
      <c r="E78" s="329">
        <v>14.9</v>
      </c>
      <c r="F78" s="329">
        <v>0</v>
      </c>
      <c r="G78" s="329">
        <v>0</v>
      </c>
      <c r="H78" s="329">
        <v>442949</v>
      </c>
    </row>
    <row r="79" spans="1:8">
      <c r="A79">
        <v>63</v>
      </c>
      <c r="B79" s="330" t="s">
        <v>450</v>
      </c>
      <c r="C79" s="329">
        <v>173</v>
      </c>
      <c r="D79" s="329">
        <v>0</v>
      </c>
      <c r="E79" s="329">
        <v>13.4</v>
      </c>
      <c r="F79" s="329">
        <v>0</v>
      </c>
      <c r="G79" s="329">
        <v>0</v>
      </c>
      <c r="H79" s="329">
        <v>1291131</v>
      </c>
    </row>
    <row r="80" spans="1:8">
      <c r="A80">
        <v>64</v>
      </c>
      <c r="B80" s="329" t="s">
        <v>427</v>
      </c>
      <c r="C80" s="329">
        <v>33</v>
      </c>
      <c r="D80" s="329">
        <v>0</v>
      </c>
      <c r="E80" s="329">
        <v>12.11</v>
      </c>
      <c r="F80" s="329">
        <v>0</v>
      </c>
      <c r="G80" s="329">
        <v>0</v>
      </c>
      <c r="H80" s="329">
        <v>272587</v>
      </c>
    </row>
    <row r="81" spans="1:8" hidden="1">
      <c r="B81" s="329" t="s">
        <v>616</v>
      </c>
      <c r="C81" s="329">
        <v>5712</v>
      </c>
      <c r="D81" s="329">
        <v>7</v>
      </c>
      <c r="E81" s="329">
        <v>60.15</v>
      </c>
      <c r="F81" s="329">
        <v>7.0000000000000007E-2</v>
      </c>
      <c r="G81" s="329">
        <v>0.12</v>
      </c>
      <c r="H81" s="329">
        <v>9496991</v>
      </c>
    </row>
    <row r="82" spans="1:8" hidden="1">
      <c r="B82" s="329" t="s">
        <v>613</v>
      </c>
      <c r="C82" s="329">
        <v>726</v>
      </c>
      <c r="D82" s="329">
        <v>1</v>
      </c>
      <c r="E82" s="329">
        <v>13.18</v>
      </c>
      <c r="F82" s="329">
        <v>0.02</v>
      </c>
      <c r="G82" s="329">
        <v>0.14000000000000001</v>
      </c>
      <c r="H82" s="329">
        <v>5508027</v>
      </c>
    </row>
    <row r="83" spans="1:8">
      <c r="A83">
        <v>65</v>
      </c>
      <c r="B83" s="329" t="s">
        <v>459</v>
      </c>
      <c r="C83" s="329">
        <v>274</v>
      </c>
      <c r="D83" s="329">
        <v>1</v>
      </c>
      <c r="E83" s="329">
        <v>10.42</v>
      </c>
      <c r="F83" s="329">
        <v>0.04</v>
      </c>
      <c r="G83" s="329">
        <v>0.36</v>
      </c>
      <c r="H83" s="329">
        <v>2630058</v>
      </c>
    </row>
    <row r="84" spans="1:8">
      <c r="A84">
        <v>66</v>
      </c>
      <c r="B84" s="329" t="s">
        <v>466</v>
      </c>
      <c r="C84" s="329">
        <v>38</v>
      </c>
      <c r="D84" s="329">
        <v>0</v>
      </c>
      <c r="E84" s="329">
        <v>10.119999999999999</v>
      </c>
      <c r="F84" s="329">
        <v>0</v>
      </c>
      <c r="G84" s="329">
        <v>0</v>
      </c>
      <c r="H84" s="329">
        <v>375382</v>
      </c>
    </row>
    <row r="85" spans="1:8">
      <c r="A85">
        <v>67</v>
      </c>
      <c r="B85" s="329" t="s">
        <v>465</v>
      </c>
      <c r="C85" s="329">
        <v>53</v>
      </c>
      <c r="D85" s="329">
        <v>0</v>
      </c>
      <c r="E85" s="329">
        <v>9.9700000000000006</v>
      </c>
      <c r="F85" s="329">
        <v>0</v>
      </c>
      <c r="G85" s="329">
        <v>0</v>
      </c>
      <c r="H85" s="329">
        <v>531599</v>
      </c>
    </row>
    <row r="86" spans="1:8">
      <c r="A86">
        <v>68</v>
      </c>
      <c r="B86" s="329" t="s">
        <v>462</v>
      </c>
      <c r="C86" s="329">
        <v>111</v>
      </c>
      <c r="D86" s="329">
        <v>0</v>
      </c>
      <c r="E86" s="329">
        <v>9.93</v>
      </c>
      <c r="F86" s="329">
        <v>0</v>
      </c>
      <c r="G86" s="329">
        <v>0</v>
      </c>
      <c r="H86" s="329">
        <v>1117925</v>
      </c>
    </row>
    <row r="87" spans="1:8">
      <c r="A87">
        <v>69</v>
      </c>
      <c r="B87" s="329" t="s">
        <v>448</v>
      </c>
      <c r="C87" s="329">
        <v>176</v>
      </c>
      <c r="D87" s="329">
        <v>0</v>
      </c>
      <c r="E87" s="329">
        <v>9.86</v>
      </c>
      <c r="F87" s="329">
        <v>0</v>
      </c>
      <c r="G87" s="329">
        <v>0</v>
      </c>
      <c r="H87" s="329">
        <v>1784641</v>
      </c>
    </row>
    <row r="88" spans="1:8">
      <c r="B88" s="329" t="s">
        <v>428</v>
      </c>
      <c r="C88" s="329">
        <v>62</v>
      </c>
      <c r="D88" s="329">
        <v>0</v>
      </c>
      <c r="E88" s="329">
        <v>8.43</v>
      </c>
      <c r="F88" s="329">
        <v>0</v>
      </c>
      <c r="G88" s="329">
        <v>0</v>
      </c>
      <c r="H88" s="329">
        <v>735293</v>
      </c>
    </row>
    <row r="89" spans="1:8">
      <c r="B89" s="329" t="s">
        <v>417</v>
      </c>
      <c r="C89" s="329">
        <v>81</v>
      </c>
      <c r="D89" s="329">
        <v>0</v>
      </c>
      <c r="E89" s="329">
        <v>8.32</v>
      </c>
      <c r="F89" s="329">
        <v>0</v>
      </c>
      <c r="G89" s="329">
        <v>0</v>
      </c>
      <c r="H89" s="329">
        <v>973386</v>
      </c>
    </row>
    <row r="90" spans="1:8" hidden="1">
      <c r="B90" s="329" t="s">
        <v>614</v>
      </c>
      <c r="C90" s="329">
        <v>725</v>
      </c>
      <c r="D90" s="329">
        <v>1</v>
      </c>
      <c r="E90" s="329">
        <v>10.82</v>
      </c>
      <c r="F90" s="329">
        <v>0.01</v>
      </c>
      <c r="G90" s="329">
        <v>0.14000000000000001</v>
      </c>
      <c r="H90" s="329">
        <v>6697808</v>
      </c>
    </row>
    <row r="91" spans="1:8">
      <c r="B91" s="329" t="s">
        <v>445</v>
      </c>
      <c r="C91" s="329">
        <v>53</v>
      </c>
      <c r="D91" s="329">
        <v>0</v>
      </c>
      <c r="E91" s="329">
        <v>7.29</v>
      </c>
      <c r="F91" s="329">
        <v>0</v>
      </c>
      <c r="G91" s="329">
        <v>0</v>
      </c>
      <c r="H91" s="329">
        <v>726687</v>
      </c>
    </row>
    <row r="92" spans="1:8">
      <c r="B92" s="329" t="s">
        <v>457</v>
      </c>
      <c r="C92" s="329">
        <v>82</v>
      </c>
      <c r="D92" s="329">
        <v>0</v>
      </c>
      <c r="E92" s="329">
        <v>7.16</v>
      </c>
      <c r="F92" s="329">
        <v>0</v>
      </c>
      <c r="G92" s="329">
        <v>0</v>
      </c>
      <c r="H92" s="329">
        <v>1145187</v>
      </c>
    </row>
    <row r="93" spans="1:8">
      <c r="B93" s="329" t="s">
        <v>429</v>
      </c>
      <c r="C93" s="329">
        <v>12</v>
      </c>
      <c r="D93" s="329">
        <v>0</v>
      </c>
      <c r="E93" s="329">
        <v>5.92</v>
      </c>
      <c r="F93" s="329">
        <v>0</v>
      </c>
      <c r="G93" s="329">
        <v>0</v>
      </c>
      <c r="H93" s="329">
        <v>202797</v>
      </c>
    </row>
    <row r="94" spans="1:8">
      <c r="B94" s="329" t="s">
        <v>460</v>
      </c>
      <c r="C94" s="329">
        <v>82</v>
      </c>
      <c r="D94" s="329">
        <v>0</v>
      </c>
      <c r="E94" s="329">
        <v>5.2</v>
      </c>
      <c r="F94" s="329">
        <v>0</v>
      </c>
      <c r="G94" s="329">
        <v>0</v>
      </c>
      <c r="H94" s="329">
        <v>1576915</v>
      </c>
    </row>
    <row r="95" spans="1:8">
      <c r="B95" s="329" t="s">
        <v>454</v>
      </c>
      <c r="C95" s="329">
        <v>76</v>
      </c>
      <c r="D95" s="329">
        <v>0</v>
      </c>
      <c r="E95" s="329">
        <v>4.8600000000000003</v>
      </c>
      <c r="F95" s="329">
        <v>0</v>
      </c>
      <c r="G95" s="329">
        <v>0</v>
      </c>
      <c r="H95" s="329">
        <v>1563048</v>
      </c>
    </row>
    <row r="96" spans="1:8">
      <c r="B96" s="329" t="s">
        <v>456</v>
      </c>
      <c r="C96" s="329">
        <v>22</v>
      </c>
      <c r="D96" s="329">
        <v>0</v>
      </c>
      <c r="E96" s="329">
        <v>4.2699999999999996</v>
      </c>
      <c r="F96" s="329">
        <v>0</v>
      </c>
      <c r="G96" s="329">
        <v>0</v>
      </c>
      <c r="H96" s="329">
        <v>515795</v>
      </c>
    </row>
    <row r="97" spans="2:11">
      <c r="B97" s="329" t="s">
        <v>406</v>
      </c>
      <c r="C97" s="329">
        <v>11</v>
      </c>
      <c r="D97" s="329">
        <v>0</v>
      </c>
      <c r="E97" s="329">
        <v>2.75</v>
      </c>
      <c r="F97" s="329">
        <v>0</v>
      </c>
      <c r="G97" s="329">
        <v>0</v>
      </c>
      <c r="H97" s="329">
        <v>399557</v>
      </c>
    </row>
    <row r="98" spans="2:11">
      <c r="K98">
        <f>1/807</f>
        <v>1.2391573729863693E-3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otal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4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25 (อำเภอ)</vt:lpstr>
      <vt:lpstr>รายตำบล wk 25_2566</vt:lpstr>
      <vt:lpstr>รายงานหมู่บ้าน รง 506</vt:lpstr>
      <vt:lpstr>มัธยฐานรายอำเภอ66</vt:lpstr>
      <vt:lpstr>Sheet1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2023-06-26T03:54:06Z</dcterms:modified>
</cp:coreProperties>
</file>