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15 (อำเภอ)" sheetId="33" r:id="rId4"/>
    <sheet name="รายตำบล wk 15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15'!$A$2:$Q$197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<sst xmlns="http://schemas.openxmlformats.org/spreadsheetml/2006/main" count="2446" uniqueCount="397">
  <si>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</si>
  <si>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</si>
  <si>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</si>
  <si>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</si>
  <si>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</si>
  <si>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</si>
  <si>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</si>
  <si>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</si>
  <si>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</si>
  <si>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</si>
  <si>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</si>
  <si>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</si>
  <si>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</si>
  <si>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</si>
  <si>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</si>
  <si>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</si>
  <si>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</si>
  <si>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</si>
  <si>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</si>
  <si>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</si>
  <si>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</si>
  <si>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</si>
  <si>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</si>
  <si>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</si>
  <si>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</si>
  <si>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</si>
  <si>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</si>
  <si>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</si>
  <si>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</si>
  <si>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</si>
  <si>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</si>
  <si>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</si>
  <si>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</si>
  <si>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</si>
  <si>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</si>
  <si>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</si>
  <si>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</si>
  <si>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</si>
  <si>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</si>
  <si>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</si>
  <si>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</si>
  <si>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</si>
  <si>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</si>
  <si>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</si>
  <si>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</si>
  <si>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</si>
  <si>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</si>
  <si>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</si>
  <si>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</si>
  <si>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</si>
  <si>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</si>
  <si>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</si>
  <si>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</si>
  <si>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</si>
  <si>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</si>
  <si>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</si>
  <si>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</si>
  <si>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</si>
  <si>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</si>
  <si>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</si>
  <si>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</si>
  <si>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</si>
  <si>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</si>
  <si>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</si>
  <si>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</si>
  <si>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</si>
  <si>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</si>
  <si>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</si>
  <si>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</si>
  <si>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</si>
  <si>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</si>
  <si>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</si>
  <si>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</si>
  <si>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</si>
  <si>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</si>
  <si>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</si>
  <si>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</si>
  <si>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</si>
  <si>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</si>
  <si>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</si>
  <si>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</si>
  <si>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</si>
  <si>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</si>
  <si>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</si>
  <si>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</si>
  <si>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</si>
  <si>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</si>
  <si>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</si>
  <si>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</si>
  <si>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</si>
  <si>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</si>
  <si>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</si>
  <si>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</si>
  <si>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</si>
  <si>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</si>
  <si>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</si>
  <si>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</si>
  <si>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</si>
  <si>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</si>
  <si>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</si>
  <si>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</si>
  <si>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</si>
  <si>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</si>
  <si>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</si>
  <si>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</si>
  <si>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</si>
  <si>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</si>
  <si>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</si>
  <si>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</si>
  <si>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</si>
  <si>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</si>
  <si>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</si>
  <si>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</si>
  <si>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</si>
  <si>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</si>
  <si>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</si>
  <si>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</si>
  <si>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</si>
  <si>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</si>
  <si>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</si>
  <si>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</si>
  <si>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</si>
  <si>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</si>
  <si>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</si>
  <si>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</si>
  <si>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</si>
  <si>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</si>
  <si>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</si>
  <si>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</si>
  <si>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</si>
  <si>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</si>
  <si>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</si>
  <si>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</si>
  <si>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</si>
  <si>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</si>
  <si>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</si>
  <si>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</si>
  <si>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</si>
  <si>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</si>
  <si>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</si>
  <si>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</si>
  <si>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</si>
  <si>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</si>
  <si>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</si>
  <si>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</si>
  <si>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</si>
  <si>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</si>
  <si>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</si>
  <si>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</si>
  <si>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</si>
  <si>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</si>
  <si>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</si>
  <si>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</si>
  <si>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</si>
  <si>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</si>
  <si>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</si>
  <si>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</si>
  <si>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</si>
  <si>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</si>
  <si>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</si>
  <si>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</si>
  <si>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</si>
  <si>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</si>
  <si>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</si>
  <si>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</si>
  <si>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</si>
  <si>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</si>
  <si>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</si>
  <si>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</si>
  <si>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</si>
  <si>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</si>
  <si>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</si>
  <si>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</si>
  <si>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</si>
  <si>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</si>
  <si>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</si>
  <si>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</si>
  <si>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</si>
  <si>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</si>
  <si>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</si>
  <si>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</si>
  <si>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</si>
  <si>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</si>
  <si>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</si>
  <si>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</si>
  <si>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</si>
  <si>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</si>
  <si>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</si>
  <si>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</si>
  <si>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</si>
  <si>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</si>
  <si>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</si>
  <si>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</si>
  <si>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</si>
  <si>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</si>
  <si>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</si>
  <si>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</si>
  <si>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</si>
  <si>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</si>
  <si>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</si>
  <si>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</si>
  <si>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</si>
  <si>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</si>
  <si>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</si>
  <si>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</si>
  <si>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</si>
  <si>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</si>
  <si>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</si>
  <si>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</si>
  <si>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</si>
  <si>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</si>
  <si>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</si>
  <si>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</si>
  <si>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</si>
  <si>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</si>
  <si>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</si>
  <si>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</si>
  <si>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</si>
  <si>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</si>
  <si>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</si>
  <si>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</si>
  <si>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</si>
  <si>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</si>
  <si>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</si>
  <si>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</si>
  <si>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</si>
  <si>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</si>
  <si>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</si>
  <si>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</si>
  <si>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</si>
  <si>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</si>
  <si>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</si>
  <si>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</si>
  <si>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</si>
  <si>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</si>
  <si>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</si>
  <si>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</si>
  <si>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</si>
  <si>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</si>
  <si>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</si>
  <si>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</si>
  <si>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</si>
  <si>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</si>
  <si>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</si>
  <si>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</si>
  <si>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</si>
  <si>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</si>
  <si>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</si>
  <si>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</si>
  <si>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</si>
  <si>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</si>
  <si>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</si>
  <si>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</si>
  <si>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</si>
  <si>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</si>
  <si>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</si>
  <si>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</si>
  <si>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</si>
  <si>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</si>
  <si>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</si>
  <si>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</si>
  <si>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</si>
  <si>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</si>
  <si>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</si>
  <si>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</si>
  <si>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</si>
  <si>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</si>
  <si>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</si>
  <si>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</si>
  <si>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</si>
  <si>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</si>
  <si>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</si>
  <si>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</si>
  <si>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</si>
  <si>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</si>
  <si>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</si>
  <si>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</si>
  <si>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</si>
  <si>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</si>
  <si>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</si>
  <si>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</si>
  <si>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</si>
  <si>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</si>
  <si>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</si>
  <si>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</si>
  <si>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</si>
  <si>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</si>
  <si>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</si>
  <si>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</si>
  <si>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</si>
  <si>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</si>
  <si>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</si>
  <si>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</si>
  <si>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</si>
  <si>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</si>
  <si>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</si>
  <si>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</si>
  <si>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</si>
  <si>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</si>
  <si>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</si>
  <si>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</si>
  <si>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</si>
  <si>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</si>
  <si>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</si>
  <si>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</si>
  <si>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</si>
  <si>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</si>
  <si>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</si>
  <si>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</si>
  <si>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</si>
  <si>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</si>
  <si>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</si>
  <si>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</si>
  <si>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</si>
  <si>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</si>
  <si>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</si>
  <si>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</si>
  <si>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</si>
  <si>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</si>
  <si>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</si>
  <si>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</si>
  <si>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</si>
  <si>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</si>
  <si>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</si>
  <si>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</si>
  <si>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</si>
  <si>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</si>
  <si>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</si>
  <si>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</si>
  <si>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</si>
  <si>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</si>
  <si>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</si>
  <si>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</si>
  <si>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</si>
  <si>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</si>
  <si>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</si>
  <si>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</si>
  <si>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</si>
  <si>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</si>
  <si>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</si>
  <si>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</si>
  <si>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</si>
  <si>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</si>
  <si>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</si>
  <si>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</si>
  <si>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</si>
  <si>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</si>
  <si>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</si>
  <si>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</si>
  <si>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</si>
  <si>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</si>
  <si>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</si>
  <si>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</si>
  <si>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</si>
  <si>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</si>
  <si>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</si>
  <si>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</si>
  <si>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</si>
  <si>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</si>
  <si>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</si>
  <si>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</si>
  <si>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</si>
  <si>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</si>
  <si>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</si>
  <si>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</si>
  <si>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</si>
  <si>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</si>
  <si>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</si>
  <si>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</si>
  <si>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</si>
  <si>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</si>
  <si>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</si>
  <si>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</si>
  <si>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</si>
  <si>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wk 12</t>
  </si>
  <si>
    <t>wk 13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</si>
  <si>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</si>
  <si>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</si>
  <si>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</si>
  <si>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</si>
  <si>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</si>
  <si>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ข้อมูล  ณ  วันที่ 10 เมษายน 2565 (จากรายงาน 506)</t>
  </si>
  <si>
    <t>wk 14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</si>
  <si>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</si>
  <si>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</si>
  <si>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</si>
  <si>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</si>
  <si>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</si>
  <si>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</si>
  <si>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ข้อมูล  ณ  วันที่ 17 เมษายน 2565   (จากรายงาน 506)</t>
  </si>
  <si>
    <t>ข้อมูล ณ วันที่ 17 เมษายน 2565 (จากรายงานเร่งด่วน)</t>
  </si>
  <si>
    <t>ข้อมูล  ณ  วันที่  17 เมษายน 2565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</si>
  <si>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21 มีนาคม - 17 เมษายน 2565</t>
  </si>
  <si>
    <t>wk 1-15</t>
  </si>
  <si>
    <t>wk 12-15</t>
  </si>
  <si>
    <t>wk 15</t>
  </si>
  <si>
    <t>รวมผู้ป่วยสะสม  wk 1-15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</si>
</sst>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0" borderId="0" xfId="0" applyFont="1"/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20" borderId="9" xfId="14" applyFont="1" applyFill="1" applyBorder="1"/>
    <xf numFmtId="0" fontId="65" fillId="18" borderId="9" xfId="14" applyFont="1" applyFill="1" applyBorder="1"/>
    <xf numFmtId="0" fontId="68" fillId="21" borderId="24" xfId="0" applyNumberFormat="1" applyFont="1" applyFill="1" applyBorder="1"/>
    <xf numFmtId="0" fontId="68" fillId="21" borderId="30" xfId="0" applyNumberFormat="1" applyFont="1" applyFill="1" applyBorder="1"/>
    <xf numFmtId="0" fontId="68" fillId="21" borderId="31" xfId="0" applyNumberFormat="1" applyFont="1" applyFill="1" applyBorder="1"/>
    <xf numFmtId="0" fontId="68" fillId="21" borderId="24" xfId="0" applyFont="1" applyFill="1" applyBorder="1"/>
    <xf numFmtId="0" fontId="68" fillId="21" borderId="25" xfId="0" applyFont="1" applyFill="1" applyBorder="1"/>
    <xf numFmtId="0" fontId="69" fillId="22" borderId="24" xfId="0" applyFont="1" applyFill="1" applyBorder="1"/>
    <xf numFmtId="0" fontId="69" fillId="22" borderId="25" xfId="0" applyFont="1" applyFill="1" applyBorder="1"/>
    <xf numFmtId="0" fontId="68" fillId="22" borderId="24" xfId="0" applyNumberFormat="1" applyFont="1" applyFill="1" applyBorder="1"/>
    <xf numFmtId="0" fontId="68" fillId="22" borderId="30" xfId="0" applyNumberFormat="1" applyFont="1" applyFill="1" applyBorder="1"/>
    <xf numFmtId="0" fontId="68" fillId="22" borderId="31" xfId="0" applyNumberFormat="1" applyFont="1" applyFill="1" applyBorder="1"/>
    <xf numFmtId="0" fontId="68" fillId="19" borderId="27" xfId="0" applyFont="1" applyFill="1" applyBorder="1"/>
    <xf numFmtId="0" fontId="68" fillId="19" borderId="28" xfId="0" applyFont="1" applyFill="1" applyBorder="1"/>
    <xf numFmtId="0" fontId="68" fillId="19" borderId="27" xfId="0" applyNumberFormat="1" applyFont="1" applyFill="1" applyBorder="1"/>
    <xf numFmtId="0" fontId="68" fillId="19" borderId="36" xfId="0" applyNumberFormat="1" applyFont="1" applyFill="1" applyBorder="1"/>
    <xf numFmtId="0" fontId="68" fillId="19" borderId="35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54" fillId="23" borderId="9" xfId="14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00FF"/>
      <color rgb="FFC0C0C0"/>
      <color rgb="FF00FFFF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192E-2"/>
          <c:y val="7.9995358474927475E-2"/>
          <c:w val="0.88189429415839071"/>
          <c:h val="0.67608144771377299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สุวรรณภูมิ</c:v>
                </c:pt>
                <c:pt idx="2">
                  <c:v>พนมไพร</c:v>
                </c:pt>
                <c:pt idx="3">
                  <c:v>เกษตรวิสัย</c:v>
                </c:pt>
                <c:pt idx="4">
                  <c:v>จตุรพักตรพิมาน</c:v>
                </c:pt>
                <c:pt idx="5">
                  <c:v>เสลภูมิ</c:v>
                </c:pt>
                <c:pt idx="6">
                  <c:v>เมือง</c:v>
                </c:pt>
                <c:pt idx="7">
                  <c:v>ธวัชบุรี</c:v>
                </c:pt>
                <c:pt idx="8">
                  <c:v>โพนทอง</c:v>
                </c:pt>
                <c:pt idx="9">
                  <c:v>โพธิ์ชัย</c:v>
                </c:pt>
                <c:pt idx="10">
                  <c:v>หนองพอก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9.3142825208174216</c:v>
                </c:pt>
                <c:pt idx="1">
                  <c:v>6.8713764225896501</c:v>
                </c:pt>
                <c:pt idx="2">
                  <c:v>5.4500367877483171</c:v>
                </c:pt>
                <c:pt idx="3">
                  <c:v>4.0673140474858913</c:v>
                </c:pt>
                <c:pt idx="4">
                  <c:v>2.4802202435576279</c:v>
                </c:pt>
                <c:pt idx="5">
                  <c:v>0.82294366950582232</c:v>
                </c:pt>
                <c:pt idx="6">
                  <c:v>0.64047959111782904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6374784"/>
        <c:axId val="166376576"/>
      </c:barChart>
      <c:catAx>
        <c:axId val="166374784"/>
        <c:scaling>
          <c:orientation val="minMax"/>
        </c:scaling>
        <c:axPos val="b"/>
        <c:tickLblPos val="nextTo"/>
        <c:crossAx val="166376576"/>
        <c:crosses val="autoZero"/>
        <c:auto val="1"/>
        <c:lblAlgn val="ctr"/>
        <c:lblOffset val="100"/>
      </c:catAx>
      <c:valAx>
        <c:axId val="166376576"/>
        <c:scaling>
          <c:orientation val="minMax"/>
          <c:max val="1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6374784"/>
        <c:crosses val="autoZero"/>
        <c:crossBetween val="between"/>
      </c:valAx>
    </c:plotArea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276225</xdr:colOff>
      <xdr:row>33</xdr:row>
      <xdr:rowOff>190500</xdr:rowOff>
    </xdr:to>
    <xdr:pic>
      <xdr:nvPicPr>
        <xdr:cNvPr id="3" name="รูปภาพ 2" descr="165025568720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162800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63.408418865743" createdVersion="1" refreshedVersion="3" recordCount="25">
  <cacheSource type="worksheet">
    <worksheetSource ref="A1:T26" sheet="Sheet2" r:id="rId2"/>
  </cacheSource>
  <cacheFields count="20">
    <cacheField name="E0" numFmtId="0">
      <sharedItems containsSemiMixedTypes="0" containsString="0" containsNumber="1" containsInteger="1" minValue="138" maxValue="791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3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3">
        <s v="01"/>
        <s v="10"/>
        <s v="08"/>
        <s v="04"/>
        <s v="11"/>
        <s v="02"/>
        <s v="06"/>
        <s v="15"/>
        <s v="09"/>
        <s v="05"/>
        <s v="07"/>
        <s v="13"/>
        <s v="00"/>
      </sharedItems>
    </cacheField>
    <cacheField name="ชื่อหมู่บ้าน" numFmtId="0">
      <sharedItems count="18">
        <s v="เปลือยน้อย"/>
        <s v="โนนสั้น"/>
        <s v="โนนหนามแท่ง"/>
        <s v="ดอนดู่"/>
        <s v="แสนสี"/>
        <s v="หนองยาง"/>
        <s v="หนองสิม"/>
        <s v="สระบัว"/>
        <s v="วารีอุดม"/>
        <s v="หนองสมบูรณ์"/>
        <s v="ดอนแหน"/>
        <s v="เขวาโคก"/>
        <s v="สะแบง"/>
        <s v="หนองอีดำ"/>
        <s v="หนองผือ"/>
        <s v="เมืองแสน"/>
        <s v="ตาหยวกน้อย"/>
        <s v="ไม่ระบุหมู่บ้าน"/>
      </sharedItems>
    </cacheField>
    <cacheField name="ตำบล" numFmtId="0">
      <sharedItems count="12">
        <s v="บ่อพันขัน"/>
        <s v="ดอกล้ำ"/>
        <s v="ขี้เหล็ก"/>
        <s v="วารีสวัสดิ์"/>
        <s v="นาแซง"/>
        <s v="สระบัว"/>
        <s v="โพธิ์ชัย"/>
        <s v="น้ำใส"/>
        <s v="เกษตรวิสัย"/>
        <s v="กู่กาสิงห์"/>
        <s v="ทุ่งหลวง"/>
        <s v="ในเมือง"/>
      </sharedItems>
    </cacheField>
    <cacheField name="อำเภอ" numFmtId="0">
      <sharedItems count="7">
        <s v="สุวรรณภูมิ"/>
        <s v="ปทุมรัตต์"/>
        <s v="พนมไพร"/>
        <s v="เสลภูมิ"/>
        <s v="จตุรพักตรพิมาน"/>
        <s v="เกษตรวิสัย"/>
        <s v="เมือ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4-05T00:00:00"/>
    </cacheField>
    <cacheField name="วันพบผป" numFmtId="14">
      <sharedItems containsSemiMixedTypes="0" containsNonDate="0" containsDate="1" containsString="0" minDate="2022-01-04T00:00:00" maxDate="2022-04-07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14" count="10">
        <n v="4"/>
        <n v="3"/>
        <n v="5"/>
        <n v="6"/>
        <n v="8"/>
        <n v="14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2762"/>
    <s v="26.D.H.F."/>
    <s v="พิชญาภรณ์ พลขันธ์"/>
    <s v="950736"/>
    <s v="หญิง"/>
    <n v="7"/>
    <n v="10"/>
    <s v="นักเรียน"/>
    <s v="14"/>
    <x v="0"/>
    <x v="0"/>
    <x v="0"/>
    <x v="0"/>
    <s v="ร้อยเอ็ด"/>
    <d v="2022-01-18T00:00:00"/>
    <d v="2022-01-23T00:00:00"/>
    <m/>
    <d v="2022-01-02T00:00:00"/>
    <x v="0"/>
    <n v="3"/>
  </r>
  <r>
    <n v="1825"/>
    <s v="26.D.H.F."/>
    <s v="มานิต วดีศิริศักดิ์"/>
    <s v="6000168"/>
    <s v="หญิง"/>
    <n v="46"/>
    <n v="0"/>
    <s v="เกษตร"/>
    <s v="22"/>
    <x v="1"/>
    <x v="1"/>
    <x v="1"/>
    <x v="1"/>
    <s v="ปทุมรัตต์"/>
    <d v="2022-01-17T00:00:00"/>
    <d v="2022-01-20T00:00:00"/>
    <m/>
    <d v="2022-01-02T00:00:00"/>
    <x v="1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2"/>
    <x v="2"/>
    <x v="2"/>
    <x v="1"/>
    <s v="ปทุมรัตต์"/>
    <d v="2022-01-18T00:00:00"/>
    <d v="2022-01-21T00:00:00"/>
    <m/>
    <d v="2022-01-02T00:00:00"/>
    <x v="1"/>
    <n v="3"/>
  </r>
  <r>
    <n v="3000"/>
    <s v="26.D.H.F."/>
    <s v="สิริมา โพธิ์ไพร"/>
    <s v="450063701"/>
    <s v="หญิง"/>
    <n v="63"/>
    <n v="8"/>
    <s v="เกษตร"/>
    <s v="21"/>
    <x v="3"/>
    <x v="3"/>
    <x v="3"/>
    <x v="2"/>
    <s v="พนมไพร"/>
    <d v="2022-01-31T00:00:00"/>
    <d v="2022-01-31T00:00:00"/>
    <m/>
    <d v="2022-01-02T00:00:00"/>
    <x v="2"/>
    <n v="5"/>
  </r>
  <r>
    <n v="2944"/>
    <s v="66.Dengue fever"/>
    <s v="กนกกร  สุทธิดี"/>
    <s v="4453253"/>
    <s v="หญิง"/>
    <n v="33"/>
    <n v="0"/>
    <s v="ข้าราชการ"/>
    <s v="57"/>
    <x v="4"/>
    <x v="4"/>
    <x v="1"/>
    <x v="1"/>
    <s v="ปทุมรัตต์"/>
    <d v="2022-01-25T00:00:00"/>
    <d v="2022-01-29T00:00:00"/>
    <m/>
    <d v="2022-01-02T00:00:00"/>
    <x v="0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0"/>
    <x v="0"/>
    <x v="0"/>
    <x v="0"/>
    <s v="สุวรรณภูมิ"/>
    <d v="2022-02-08T00:00:00"/>
    <d v="2022-02-08T00:00:00"/>
    <m/>
    <d v="2022-01-02T00:00:00"/>
    <x v="3"/>
    <n v="6"/>
  </r>
  <r>
    <n v="7774"/>
    <s v="66.Dengue fever"/>
    <s v="กฤษดา รัตนภักดี"/>
    <s v="460094436"/>
    <s v="ชาย"/>
    <n v="20"/>
    <n v="8"/>
    <s v="นักเรียน"/>
    <s v="161"/>
    <x v="0"/>
    <x v="0"/>
    <x v="0"/>
    <x v="0"/>
    <s v="สุวรรณภูมิ"/>
    <d v="2022-02-01T00:00:00"/>
    <d v="2022-02-02T00:00:00"/>
    <m/>
    <d v="2022-01-02T00:00:00"/>
    <x v="2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5"/>
    <x v="5"/>
    <x v="0"/>
    <x v="0"/>
    <s v="สุวรรณภูมิ"/>
    <d v="2022-02-18T00:00:00"/>
    <d v="2022-02-20T00:00:00"/>
    <m/>
    <d v="2022-01-02T00:00:00"/>
    <x v="4"/>
    <n v="7"/>
  </r>
  <r>
    <n v="2320"/>
    <s v="66.Dengue fever"/>
    <s v="กิตติพงศ์ เทียนศรี"/>
    <m/>
    <s v="ชาย"/>
    <n v="25"/>
    <n v="0"/>
    <s v="รับจ้าง,กรรมกร"/>
    <s v="17"/>
    <x v="6"/>
    <x v="6"/>
    <x v="4"/>
    <x v="3"/>
    <s v="เสลภูมิ"/>
    <d v="2022-01-17T00:00:00"/>
    <d v="2022-01-17T00:00:00"/>
    <m/>
    <d v="2022-01-02T00:00:00"/>
    <x v="1"/>
    <n v="3"/>
  </r>
  <r>
    <n v="3174"/>
    <s v="66.Dengue fever"/>
    <s v="กิตติวัฒน์ ถวัลย์เวช"/>
    <s v="383217"/>
    <s v="ชาย"/>
    <n v="21"/>
    <n v="7"/>
    <s v="นักเรียน"/>
    <s v="96"/>
    <x v="0"/>
    <x v="0"/>
    <x v="0"/>
    <x v="0"/>
    <s v="ร้อยเอ็ด"/>
    <d v="2022-01-22T00:00:00"/>
    <d v="2022-01-23T00:00:00"/>
    <m/>
    <d v="2022-01-02T00:00:00"/>
    <x v="0"/>
    <n v="3"/>
  </r>
  <r>
    <n v="4745"/>
    <s v="66.Dengue fever"/>
    <s v="ไกรวิชญ์ นุชารัมย์"/>
    <s v="182822"/>
    <s v="ชาย"/>
    <n v="7"/>
    <n v="0"/>
    <s v="นักเรียน"/>
    <s v="267"/>
    <x v="0"/>
    <x v="0"/>
    <x v="0"/>
    <x v="0"/>
    <s v="สุวรรณภูมิ"/>
    <d v="2022-02-08T00:00:00"/>
    <d v="2022-02-08T00:00:00"/>
    <m/>
    <d v="2022-01-02T00:00:00"/>
    <x v="3"/>
    <n v="6"/>
  </r>
  <r>
    <n v="7910"/>
    <s v="66.Dengue fever"/>
    <s v="ฉัตรชัย สมานมิตร"/>
    <s v="5700566"/>
    <s v="ชาย"/>
    <n v="19"/>
    <n v="0"/>
    <s v="นักเรียน"/>
    <s v="41"/>
    <x v="7"/>
    <x v="7"/>
    <x v="5"/>
    <x v="1"/>
    <s v="ปทุมรัตต์"/>
    <d v="2022-04-02T00:00:00"/>
    <d v="2022-04-06T00:00:00"/>
    <m/>
    <d v="2022-01-02T00:00:00"/>
    <x v="5"/>
    <n v="13"/>
  </r>
  <r>
    <n v="4746"/>
    <s v="66.Dengue fever"/>
    <s v="ทยากร โสรถาวร"/>
    <s v="420016025"/>
    <s v="ชาย"/>
    <n v="25"/>
    <n v="3"/>
    <s v="เกษตร"/>
    <s v="81"/>
    <x v="0"/>
    <x v="0"/>
    <x v="0"/>
    <x v="0"/>
    <s v="สุวรรณภูมิ"/>
    <d v="2022-01-24T00:00:00"/>
    <d v="2022-01-27T00:00:00"/>
    <m/>
    <d v="2022-01-02T00:00:00"/>
    <x v="0"/>
    <n v="4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8"/>
    <x v="8"/>
    <x v="3"/>
    <x v="2"/>
    <s v="พนมไพร"/>
    <d v="2022-01-22T00:00:00"/>
    <d v="2022-01-24T00:00:00"/>
    <m/>
    <d v="2022-01-02T00:00:00"/>
    <x v="0"/>
    <n v="3"/>
  </r>
  <r>
    <n v="1834"/>
    <s v="66.Dengue fever"/>
    <s v="นายวิชัย  ตีระมัด"/>
    <s v="450053869"/>
    <s v="ชาย"/>
    <n v="33"/>
    <n v="10"/>
    <s v="เกษตร"/>
    <s v="53"/>
    <x v="9"/>
    <x v="9"/>
    <x v="6"/>
    <x v="2"/>
    <s v="พนมไพร"/>
    <d v="2022-01-16T00:00:00"/>
    <d v="2022-01-20T00:00:00"/>
    <m/>
    <d v="2022-01-02T00:00:00"/>
    <x v="1"/>
    <n v="3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2"/>
    <x v="10"/>
    <x v="7"/>
    <x v="4"/>
    <s v="จตุรพักตรพิมาน"/>
    <d v="2022-03-27T00:00:00"/>
    <d v="2022-03-27T00:00:00"/>
    <m/>
    <d v="2022-01-02T00:00:00"/>
    <x v="6"/>
    <n v="13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0"/>
    <x v="11"/>
    <x v="5"/>
    <x v="1"/>
    <s v="ปทุมรัตต์"/>
    <d v="2022-04-04T00:00:00"/>
    <d v="2022-04-05T00:00:00"/>
    <m/>
    <d v="2022-01-02T00:00:00"/>
    <x v="5"/>
    <n v="14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6"/>
    <x v="12"/>
    <x v="8"/>
    <x v="5"/>
    <s v="ร้อยเอ็ดธนบุรี"/>
    <d v="2022-01-08T00:00:00"/>
    <d v="2022-01-09T00:00:00"/>
    <m/>
    <d v="2022-01-02T00:00:00"/>
    <x v="7"/>
    <n v="1"/>
  </r>
  <r>
    <n v="5554"/>
    <s v="66.Dengue fever"/>
    <s v="รุจิรา สินสุพรรณ์"/>
    <s v="6204639"/>
    <s v="หญิง"/>
    <n v="8"/>
    <n v="8"/>
    <s v="นักเรียน"/>
    <s v="130"/>
    <x v="3"/>
    <x v="13"/>
    <x v="9"/>
    <x v="5"/>
    <s v="เกษตรวิสัย"/>
    <d v="2022-02-25T00:00:00"/>
    <d v="2022-02-28T00:00:00"/>
    <m/>
    <d v="2022-01-02T00:00:00"/>
    <x v="8"/>
    <n v="8"/>
  </r>
  <r>
    <n v="138"/>
    <s v="66.Dengue fever"/>
    <s v="วิไลพร เชื้อดี"/>
    <s v="540000730"/>
    <s v="หญิง"/>
    <n v="27"/>
    <n v="4"/>
    <s v="รับจ้าง,กรรมกร"/>
    <s v="104"/>
    <x v="1"/>
    <x v="14"/>
    <x v="6"/>
    <x v="2"/>
    <s v="พนมไพร"/>
    <d v="2022-01-04T00:00:00"/>
    <d v="2022-01-04T00:00:00"/>
    <m/>
    <d v="2022-01-02T00:00:00"/>
    <x v="9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5"/>
    <x v="15"/>
    <x v="9"/>
    <x v="5"/>
    <s v="เกษตรวิสัย"/>
    <d v="2022-01-15T00:00:00"/>
    <d v="2022-01-18T00:00:00"/>
    <m/>
    <d v="2022-01-02T00:00:00"/>
    <x v="1"/>
    <n v="2"/>
  </r>
  <r>
    <n v="5553"/>
    <s v="66.Dengue fever"/>
    <s v="สมชัย สินสุพรรณ์"/>
    <s v="5601646"/>
    <s v="ชาย"/>
    <n v="11"/>
    <n v="9"/>
    <s v="นักเรียน"/>
    <s v="130"/>
    <x v="3"/>
    <x v="13"/>
    <x v="9"/>
    <x v="5"/>
    <s v="เกษตรวิสัย"/>
    <d v="2022-02-26T00:00:00"/>
    <d v="2022-02-28T00:00:00"/>
    <m/>
    <d v="2022-01-02T00:00:00"/>
    <x v="8"/>
    <n v="8"/>
  </r>
  <r>
    <n v="4954"/>
    <s v="66.Dengue fever"/>
    <s v="สัมฤทธิ์ กะการดี"/>
    <s v="430041101"/>
    <s v="ชาย"/>
    <n v="56"/>
    <n v="0"/>
    <s v="เกษตร"/>
    <s v="85"/>
    <x v="11"/>
    <x v="16"/>
    <x v="10"/>
    <x v="0"/>
    <s v="สุวรรณภูมิ"/>
    <d v="2022-01-24T00:00:00"/>
    <d v="2022-02-25T00:00:00"/>
    <m/>
    <d v="2022-01-02T00:00:00"/>
    <x v="4"/>
    <n v="4"/>
  </r>
  <r>
    <n v="2755"/>
    <s v="66.Dengue fever"/>
    <s v="สุพิชชา จันทัง"/>
    <s v="5904147"/>
    <s v="หญิง"/>
    <n v="8"/>
    <n v="0"/>
    <s v="นักเรียน"/>
    <s v="22"/>
    <x v="2"/>
    <x v="10"/>
    <x v="7"/>
    <x v="4"/>
    <s v="จตุรพักตรพิมาน"/>
    <d v="2022-01-24T00:00:00"/>
    <d v="2022-01-28T00:00:00"/>
    <m/>
    <d v="2022-01-02T00:00:00"/>
    <x v="0"/>
    <n v="4"/>
  </r>
  <r>
    <n v="2761"/>
    <s v="66.Dengue fever"/>
    <s v="ใหม่ จำปี"/>
    <s v="1249550"/>
    <s v="ชาย"/>
    <n v="25"/>
    <n v="1"/>
    <s v="รับจ้าง,กรรมกร"/>
    <s v="3"/>
    <x v="12"/>
    <x v="17"/>
    <x v="11"/>
    <x v="6"/>
    <s v="ร้อยเอ็ด"/>
    <d v="2022-01-14T00:00:00"/>
    <d v="2022-01-18T00:00:00"/>
    <m/>
    <d v="2022-01-02T00:00:00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N4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4">
        <item x="12"/>
        <item sd="0" x="0"/>
        <item x="5"/>
        <item x="3"/>
        <item x="9"/>
        <item x="6"/>
        <item x="10"/>
        <item x="2"/>
        <item x="8"/>
        <item x="1"/>
        <item x="4"/>
        <item x="11"/>
        <item x="7"/>
        <item t="default"/>
      </items>
    </pivotField>
    <pivotField axis="axisRow" compact="0" outline="0" subtotalTop="0" showAll="0" includeNewItemsInFilter="1" sortType="ascending">
      <items count="19">
        <item x="11"/>
        <item x="3"/>
        <item x="10"/>
        <item x="16"/>
        <item x="1"/>
        <item x="2"/>
        <item x="0"/>
        <item x="15"/>
        <item x="17"/>
        <item x="8"/>
        <item x="7"/>
        <item x="12"/>
        <item x="4"/>
        <item x="14"/>
        <item x="5"/>
        <item x="9"/>
        <item x="6"/>
        <item x="13"/>
        <item t="default"/>
      </items>
    </pivotField>
    <pivotField axis="axisRow" compact="0" outline="0" subtotalTop="0" showAll="0" includeNewItemsInFilter="1" sortType="descending">
      <items count="13">
        <item x="11"/>
        <item x="0"/>
        <item x="1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8">
        <item x="5"/>
        <item x="4"/>
        <item x="1"/>
        <item x="2"/>
        <item x="6"/>
        <item x="0"/>
        <item x="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1">
        <item x="9"/>
        <item x="7"/>
        <item x="1"/>
        <item x="0"/>
        <item x="2"/>
        <item x="3"/>
        <item x="4"/>
        <item x="8"/>
        <item x="6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8">
    <i>
      <x/>
      <x v="11"/>
      <x v="7"/>
    </i>
    <i r="2">
      <x v="17"/>
    </i>
    <i t="default" r="1">
      <x v="11"/>
    </i>
    <i r="1">
      <x v="10"/>
      <x v="11"/>
    </i>
    <i t="default" r="1">
      <x v="10"/>
    </i>
    <i t="default">
      <x/>
    </i>
    <i>
      <x v="1"/>
      <x v="9"/>
      <x v="2"/>
    </i>
    <i t="default" r="1">
      <x v="9"/>
    </i>
    <i t="default">
      <x v="1"/>
    </i>
    <i>
      <x v="2"/>
      <x v="3"/>
      <x v="4"/>
    </i>
    <i r="2">
      <x v="12"/>
    </i>
    <i t="default" r="1">
      <x v="3"/>
    </i>
    <i r="1">
      <x v="7"/>
      <x/>
    </i>
    <i r="2">
      <x v="10"/>
    </i>
    <i t="default" r="1">
      <x v="7"/>
    </i>
    <i r="1">
      <x v="4"/>
      <x v="5"/>
    </i>
    <i t="default" r="1">
      <x v="4"/>
    </i>
    <i t="default">
      <x v="2"/>
    </i>
    <i>
      <x v="3"/>
      <x v="8"/>
      <x v="13"/>
    </i>
    <i r="2">
      <x v="15"/>
    </i>
    <i t="default" r="1">
      <x v="8"/>
    </i>
    <i r="1">
      <x v="5"/>
      <x v="1"/>
    </i>
    <i r="2">
      <x v="9"/>
    </i>
    <i t="default" r="1">
      <x v="5"/>
    </i>
    <i t="default">
      <x v="3"/>
    </i>
    <i>
      <x v="4"/>
      <x/>
      <x v="8"/>
    </i>
    <i t="default" r="1">
      <x/>
    </i>
    <i t="default">
      <x v="4"/>
    </i>
    <i>
      <x v="5"/>
      <x v="1"/>
      <x v="6"/>
    </i>
    <i r="2">
      <x v="14"/>
    </i>
    <i t="default" r="1">
      <x v="1"/>
    </i>
    <i r="1">
      <x v="2"/>
      <x v="3"/>
    </i>
    <i t="default" r="1">
      <x v="2"/>
    </i>
    <i t="default">
      <x v="5"/>
    </i>
    <i>
      <x v="6"/>
      <x v="6"/>
      <x v="16"/>
    </i>
    <i t="default" r="1">
      <x v="6"/>
    </i>
    <i t="default">
      <x v="6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ราย" fld="15" subtotal="count" baseField="0" baseItem="0"/>
  </dataFields>
  <formats count="25">
    <format dxfId="24">
      <pivotArea type="all" outline="0" fieldPosition="0"/>
    </format>
    <format dxfId="23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18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grandRow="1" outline="0" fieldPosition="0"/>
    </format>
    <format dxfId="1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3" sqref="C3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371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389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2</v>
      </c>
      <c r="F13" s="135"/>
      <c r="G13" s="135"/>
      <c r="H13" s="135"/>
      <c r="I13" s="269"/>
      <c r="J13" s="269"/>
      <c r="K13" s="269"/>
      <c r="L13" s="269"/>
      <c r="M13" s="269"/>
      <c r="N13" s="135">
        <f t="shared" si="0"/>
        <v>25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25</v>
      </c>
      <c r="F14" s="136">
        <f>SUM(B13:F13)</f>
        <v>25</v>
      </c>
      <c r="G14" s="136">
        <f>SUM(B13:G13)</f>
        <v>25</v>
      </c>
      <c r="H14" s="136">
        <f>SUM(B13:H13)</f>
        <v>25</v>
      </c>
      <c r="I14" s="136">
        <f>SUM(B13:I13)</f>
        <v>25</v>
      </c>
      <c r="J14" s="136">
        <f>SUM(B13:J13)</f>
        <v>25</v>
      </c>
      <c r="K14" s="136">
        <f>SUM(B13:K13)</f>
        <v>25</v>
      </c>
      <c r="L14" s="136">
        <f>SUM(B13:L13)</f>
        <v>25</v>
      </c>
      <c r="M14" s="136">
        <f>SUM(B13:M13)</f>
        <v>25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B3" sqref="B3:M3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69" t="s">
        <v>352</v>
      </c>
      <c r="S1" s="369"/>
      <c r="T1" s="369"/>
      <c r="U1" s="369"/>
      <c r="V1" s="369"/>
      <c r="W1" s="369"/>
    </row>
    <row r="2" spans="1:26" ht="24">
      <c r="B2" s="82" t="s">
        <v>389</v>
      </c>
      <c r="R2" s="43"/>
      <c r="S2" s="43"/>
      <c r="T2" s="370" t="s">
        <v>361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0</v>
      </c>
      <c r="F5" s="148"/>
      <c r="G5" s="148"/>
      <c r="H5" s="148"/>
      <c r="I5" s="148"/>
      <c r="J5" s="148"/>
      <c r="K5" s="148"/>
      <c r="L5" s="344"/>
      <c r="M5" s="148"/>
      <c r="N5" s="149">
        <f t="shared" ref="N5:N27" si="0">SUM(B5:M5)</f>
        <v>1</v>
      </c>
      <c r="O5" s="150">
        <f t="shared" ref="O5:O27" si="1">V5</f>
        <v>0.64047959111782904</v>
      </c>
      <c r="R5" s="26" t="s">
        <v>21</v>
      </c>
      <c r="S5" s="5">
        <f>S6+S7</f>
        <v>156133</v>
      </c>
      <c r="T5" s="119">
        <f>T6+T7</f>
        <v>1</v>
      </c>
      <c r="U5" s="47">
        <v>0</v>
      </c>
      <c r="V5" s="48">
        <f>T5*100000/S5</f>
        <v>0.64047959111782904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0</v>
      </c>
      <c r="F6" s="246"/>
      <c r="G6" s="246"/>
      <c r="H6" s="246"/>
      <c r="I6" s="247"/>
      <c r="J6" s="152"/>
      <c r="K6" s="152"/>
      <c r="L6" s="152"/>
      <c r="M6" s="152"/>
      <c r="N6" s="153">
        <f t="shared" si="0"/>
        <v>1</v>
      </c>
      <c r="O6" s="154">
        <f t="shared" si="1"/>
        <v>2.8940209527116978</v>
      </c>
      <c r="R6" s="28" t="s">
        <v>57</v>
      </c>
      <c r="S6" s="7">
        <v>34554</v>
      </c>
      <c r="T6" s="27">
        <f>N6</f>
        <v>1</v>
      </c>
      <c r="U6" s="120">
        <v>0</v>
      </c>
      <c r="V6" s="51">
        <f>T6*100000/S6</f>
        <v>2.8940209527116978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/>
      <c r="G7" s="246"/>
      <c r="H7" s="246"/>
      <c r="I7" s="247"/>
      <c r="J7" s="152"/>
      <c r="K7" s="152"/>
      <c r="L7" s="152"/>
      <c r="M7" s="152"/>
      <c r="N7" s="153">
        <f t="shared" si="0"/>
        <v>0</v>
      </c>
      <c r="O7" s="154">
        <f t="shared" si="1"/>
        <v>0</v>
      </c>
      <c r="R7" s="28" t="s">
        <v>22</v>
      </c>
      <c r="S7" s="7">
        <v>121579</v>
      </c>
      <c r="T7" s="27">
        <f t="shared" ref="T7:T26" si="2">N7</f>
        <v>0</v>
      </c>
      <c r="U7" s="50">
        <v>0</v>
      </c>
      <c r="V7" s="51">
        <f t="shared" ref="V7:V26" si="3">T7*100000/S7</f>
        <v>0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/>
      <c r="G8" s="246"/>
      <c r="H8" s="246"/>
      <c r="I8" s="247"/>
      <c r="J8" s="152"/>
      <c r="K8" s="152"/>
      <c r="L8" s="152"/>
      <c r="M8" s="152"/>
      <c r="N8" s="153">
        <f t="shared" si="0"/>
        <v>4</v>
      </c>
      <c r="O8" s="154">
        <f t="shared" si="1"/>
        <v>4.0673140474858913</v>
      </c>
      <c r="R8" s="29" t="s">
        <v>23</v>
      </c>
      <c r="S8" s="12">
        <v>98345</v>
      </c>
      <c r="T8" s="27">
        <f t="shared" si="2"/>
        <v>4</v>
      </c>
      <c r="U8" s="52">
        <v>0</v>
      </c>
      <c r="V8" s="51">
        <f t="shared" si="3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/>
      <c r="G9" s="246"/>
      <c r="H9" s="248"/>
      <c r="I9" s="247"/>
      <c r="J9" s="152"/>
      <c r="K9" s="152"/>
      <c r="L9" s="152"/>
      <c r="M9" s="152"/>
      <c r="N9" s="153">
        <f t="shared" si="0"/>
        <v>5</v>
      </c>
      <c r="O9" s="154">
        <f t="shared" si="1"/>
        <v>9.3142825208174216</v>
      </c>
      <c r="R9" s="29" t="s">
        <v>31</v>
      </c>
      <c r="S9" s="12">
        <v>53681</v>
      </c>
      <c r="T9" s="27">
        <f t="shared" si="2"/>
        <v>5</v>
      </c>
      <c r="U9" s="52">
        <v>0</v>
      </c>
      <c r="V9" s="51">
        <f t="shared" si="3"/>
        <v>9.3142825208174216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0</v>
      </c>
      <c r="F10" s="246"/>
      <c r="G10" s="246"/>
      <c r="H10" s="248"/>
      <c r="I10" s="247"/>
      <c r="J10" s="152"/>
      <c r="K10" s="152"/>
      <c r="L10" s="152"/>
      <c r="M10" s="152"/>
      <c r="N10" s="153">
        <f t="shared" si="0"/>
        <v>2</v>
      </c>
      <c r="O10" s="154">
        <f t="shared" si="1"/>
        <v>2.4802202435576279</v>
      </c>
      <c r="R10" s="29" t="s">
        <v>24</v>
      </c>
      <c r="S10" s="12">
        <v>80638</v>
      </c>
      <c r="T10" s="27">
        <f t="shared" si="2"/>
        <v>2</v>
      </c>
      <c r="U10" s="52">
        <v>0</v>
      </c>
      <c r="V10" s="51">
        <f t="shared" si="3"/>
        <v>2.4802202435576279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/>
      <c r="G11" s="246"/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0</v>
      </c>
      <c r="F12" s="246"/>
      <c r="G12" s="246"/>
      <c r="H12" s="248"/>
      <c r="I12" s="247"/>
      <c r="J12" s="152"/>
      <c r="K12" s="152"/>
      <c r="L12" s="152"/>
      <c r="M12" s="152"/>
      <c r="N12" s="153">
        <f t="shared" si="0"/>
        <v>4</v>
      </c>
      <c r="O12" s="154">
        <f t="shared" si="1"/>
        <v>5.4500367877483171</v>
      </c>
      <c r="R12" s="29" t="s">
        <v>26</v>
      </c>
      <c r="S12" s="12">
        <v>73394</v>
      </c>
      <c r="T12" s="27">
        <f t="shared" si="2"/>
        <v>4</v>
      </c>
      <c r="U12" s="52">
        <v>0</v>
      </c>
      <c r="V12" s="51">
        <f t="shared" si="3"/>
        <v>5.4500367877483171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/>
      <c r="G13" s="246"/>
      <c r="H13" s="248"/>
      <c r="I13" s="247"/>
      <c r="J13" s="152"/>
      <c r="K13" s="152"/>
      <c r="L13" s="152"/>
      <c r="M13" s="152"/>
      <c r="N13" s="153">
        <f t="shared" si="0"/>
        <v>0</v>
      </c>
      <c r="O13" s="154">
        <f t="shared" si="1"/>
        <v>0</v>
      </c>
      <c r="R13" s="29" t="s">
        <v>27</v>
      </c>
      <c r="S13" s="12">
        <v>107869</v>
      </c>
      <c r="T13" s="27">
        <f t="shared" si="2"/>
        <v>0</v>
      </c>
      <c r="U13" s="52">
        <v>0</v>
      </c>
      <c r="V13" s="51">
        <f t="shared" si="3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/>
      <c r="G14" s="246"/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/>
      <c r="G15" s="246"/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/>
      <c r="G16" s="246"/>
      <c r="H16" s="248"/>
      <c r="I16" s="247"/>
      <c r="J16" s="152"/>
      <c r="K16" s="152"/>
      <c r="L16" s="152"/>
      <c r="M16" s="152"/>
      <c r="N16" s="153">
        <f t="shared" si="0"/>
        <v>1</v>
      </c>
      <c r="O16" s="154">
        <f t="shared" si="1"/>
        <v>0.82294366950582232</v>
      </c>
      <c r="R16" s="29" t="s">
        <v>28</v>
      </c>
      <c r="S16" s="12">
        <v>121515</v>
      </c>
      <c r="T16" s="27">
        <f t="shared" si="2"/>
        <v>1</v>
      </c>
      <c r="U16" s="52">
        <v>0</v>
      </c>
      <c r="V16" s="51">
        <f t="shared" si="3"/>
        <v>0.82294366950582232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/>
      <c r="G17" s="246"/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/>
      <c r="G18" s="246"/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/>
      <c r="G19" s="246"/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/>
      <c r="G20" s="246"/>
      <c r="H20" s="248"/>
      <c r="I20" s="247"/>
      <c r="J20" s="152"/>
      <c r="K20" s="152"/>
      <c r="L20" s="152"/>
      <c r="M20" s="152"/>
      <c r="N20" s="153">
        <f t="shared" si="0"/>
        <v>0</v>
      </c>
      <c r="O20" s="154">
        <f t="shared" si="1"/>
        <v>0</v>
      </c>
      <c r="R20" s="29" t="s">
        <v>30</v>
      </c>
      <c r="S20" s="12">
        <v>74504</v>
      </c>
      <c r="T20" s="27">
        <f t="shared" si="2"/>
        <v>0</v>
      </c>
      <c r="U20" s="52">
        <v>0</v>
      </c>
      <c r="V20" s="51">
        <f t="shared" si="3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/>
      <c r="G21" s="246"/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/>
      <c r="G22" s="246"/>
      <c r="H22" s="248"/>
      <c r="I22" s="247"/>
      <c r="J22" s="152"/>
      <c r="K22" s="152"/>
      <c r="L22" s="152"/>
      <c r="M22" s="152"/>
      <c r="N22" s="153">
        <f t="shared" si="0"/>
        <v>0</v>
      </c>
      <c r="O22" s="154">
        <f t="shared" si="1"/>
        <v>0</v>
      </c>
      <c r="R22" s="11" t="s">
        <v>59</v>
      </c>
      <c r="S22" s="12">
        <v>36869</v>
      </c>
      <c r="T22" s="27">
        <f t="shared" si="2"/>
        <v>0</v>
      </c>
      <c r="U22" s="52">
        <v>0</v>
      </c>
      <c r="V22" s="51">
        <f t="shared" si="3"/>
        <v>0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/>
      <c r="G23" s="246"/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/>
      <c r="G24" s="246"/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/>
      <c r="G25" s="246"/>
      <c r="H25" s="248"/>
      <c r="I25" s="247"/>
      <c r="J25" s="152"/>
      <c r="K25" s="152"/>
      <c r="L25" s="152"/>
      <c r="M25" s="152"/>
      <c r="N25" s="153">
        <f t="shared" si="0"/>
        <v>0</v>
      </c>
      <c r="O25" s="154">
        <f t="shared" si="1"/>
        <v>0</v>
      </c>
      <c r="R25" s="11" t="s">
        <v>62</v>
      </c>
      <c r="S25" s="12">
        <v>24905</v>
      </c>
      <c r="T25" s="27">
        <f t="shared" si="2"/>
        <v>0</v>
      </c>
      <c r="U25" s="52">
        <v>0</v>
      </c>
      <c r="V25" s="51">
        <f t="shared" si="3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/>
      <c r="G26" s="246"/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2</v>
      </c>
      <c r="F27" s="95">
        <f t="shared" si="4"/>
        <v>0</v>
      </c>
      <c r="G27" s="95">
        <f t="shared" si="4"/>
        <v>0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25</v>
      </c>
      <c r="O27" s="96">
        <f t="shared" si="1"/>
        <v>1.9104824350244924</v>
      </c>
      <c r="R27" s="94" t="s">
        <v>64</v>
      </c>
      <c r="S27" s="98">
        <f>SUM(S6:S26)</f>
        <v>1308570</v>
      </c>
      <c r="T27" s="98">
        <f>SUM(T6:T26)</f>
        <v>25</v>
      </c>
      <c r="U27" s="98">
        <f>SUM(U6:U26)</f>
        <v>0</v>
      </c>
      <c r="V27" s="99">
        <f>T27*100000/S27</f>
        <v>1.9104824350244924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B3" sqref="B3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353</v>
      </c>
      <c r="M1" s="83"/>
      <c r="N1" s="346" t="s">
        <v>354</v>
      </c>
    </row>
    <row r="2" spans="1:24">
      <c r="A2" s="42"/>
      <c r="B2" s="82" t="s">
        <v>389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</v>
      </c>
      <c r="P4" s="36">
        <f t="shared" ref="P4:P10" si="0">O4*100000/N4</f>
        <v>2.8408131232578224</v>
      </c>
      <c r="Q4" s="2"/>
      <c r="R4" s="70">
        <f>O4*100/O10</f>
        <v>8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6</v>
      </c>
      <c r="P5" s="36">
        <f t="shared" si="0"/>
        <v>7.9954755891973921</v>
      </c>
      <c r="R5" s="70">
        <f>O5*100/O10</f>
        <v>24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0</v>
      </c>
      <c r="D6" s="6">
        <v>0</v>
      </c>
      <c r="E6" s="58">
        <f>C6+D6</f>
        <v>0</v>
      </c>
      <c r="F6" s="59">
        <f>E6*100000/B6</f>
        <v>0</v>
      </c>
      <c r="G6" s="6">
        <v>1</v>
      </c>
      <c r="H6" s="60">
        <f>C6+D6+G6</f>
        <v>1</v>
      </c>
      <c r="I6" s="61">
        <f>H6*100000/B6</f>
        <v>0.64047959111782904</v>
      </c>
      <c r="L6" s="107"/>
      <c r="M6" s="17" t="s">
        <v>36</v>
      </c>
      <c r="N6" s="35">
        <v>84248.338076132117</v>
      </c>
      <c r="O6" s="17">
        <v>2</v>
      </c>
      <c r="P6" s="36">
        <f t="shared" si="0"/>
        <v>2.3739340688153083</v>
      </c>
      <c r="R6" s="70">
        <f>O6*100/O10</f>
        <v>8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0</v>
      </c>
      <c r="D7" s="9">
        <v>0</v>
      </c>
      <c r="E7" s="62">
        <f>C7+D7</f>
        <v>0</v>
      </c>
      <c r="F7" s="63">
        <f>E7*100000/B7</f>
        <v>0</v>
      </c>
      <c r="G7" s="10">
        <v>1</v>
      </c>
      <c r="H7" s="64">
        <f>C7+D7+G7</f>
        <v>1</v>
      </c>
      <c r="I7" s="65">
        <f>H7*100000/B7</f>
        <v>2.8940209527116978</v>
      </c>
      <c r="M7" s="17" t="s">
        <v>37</v>
      </c>
      <c r="N7" s="35">
        <v>199998.93546853634</v>
      </c>
      <c r="O7" s="17">
        <v>3</v>
      </c>
      <c r="P7" s="36">
        <f t="shared" si="0"/>
        <v>1.5000079840284737</v>
      </c>
      <c r="R7" s="70">
        <f>O7*100/O10</f>
        <v>12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9</v>
      </c>
      <c r="P8" s="36">
        <f t="shared" si="0"/>
        <v>2.0227810092328715</v>
      </c>
      <c r="R8" s="70">
        <f>O8*100/O10</f>
        <v>36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2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3</v>
      </c>
      <c r="P9" s="36">
        <f t="shared" si="0"/>
        <v>0.69133025768183143</v>
      </c>
      <c r="R9" s="70">
        <f>O9*100/O10</f>
        <v>12</v>
      </c>
      <c r="T9" s="72"/>
      <c r="V9" s="255"/>
    </row>
    <row r="10" spans="1:24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5</v>
      </c>
      <c r="H10" s="64">
        <f t="shared" si="3"/>
        <v>5</v>
      </c>
      <c r="I10" s="65">
        <f t="shared" si="4"/>
        <v>9.3142825208174216</v>
      </c>
      <c r="M10" s="31" t="s">
        <v>41</v>
      </c>
      <c r="N10" s="32">
        <f>SUM(N4:N9)</f>
        <v>1308570.0921336529</v>
      </c>
      <c r="O10" s="32">
        <f>SUM(O4:O9)</f>
        <v>25</v>
      </c>
      <c r="P10" s="33">
        <f t="shared" si="0"/>
        <v>1.9104823005114644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3</v>
      </c>
      <c r="H13" s="64">
        <f t="shared" si="3"/>
        <v>4</v>
      </c>
      <c r="I13" s="65">
        <f t="shared" si="4"/>
        <v>5.4500367877483171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16</v>
      </c>
      <c r="P14" s="36">
        <f>O14*100000/N14</f>
        <v>2.4521147957541634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9</v>
      </c>
      <c r="P15" s="36">
        <f>O15*100000/N15</f>
        <v>1.3718006560255582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25</v>
      </c>
      <c r="P16" s="69">
        <f>O16*100000/N16</f>
        <v>1.9104824350244924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1</v>
      </c>
      <c r="H17" s="64">
        <f t="shared" si="3"/>
        <v>1</v>
      </c>
      <c r="I17" s="65">
        <f t="shared" si="4"/>
        <v>0.82294366950582232</v>
      </c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4</v>
      </c>
      <c r="D28" s="103">
        <f>SUM(D7:D27)</f>
        <v>0</v>
      </c>
      <c r="E28" s="103">
        <f>SUM(E7:E27)</f>
        <v>4</v>
      </c>
      <c r="F28" s="104">
        <f>E28*100000/B28</f>
        <v>0.30567718960391876</v>
      </c>
      <c r="G28" s="103">
        <f>SUM(G7:G27)</f>
        <v>21</v>
      </c>
      <c r="H28" s="103">
        <f>C28+D28+G28</f>
        <v>25</v>
      </c>
      <c r="I28" s="104">
        <f>H28*100000/B28</f>
        <v>1.9104824350244924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" sqref="C3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389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4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0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25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381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25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0</v>
      </c>
      <c r="S31" s="302">
        <f t="shared" si="3"/>
        <v>0</v>
      </c>
      <c r="T31" s="302">
        <f t="shared" si="3"/>
        <v>0</v>
      </c>
      <c r="U31" s="302">
        <f t="shared" si="3"/>
        <v>0</v>
      </c>
      <c r="V31" s="302">
        <f t="shared" si="3"/>
        <v>0</v>
      </c>
      <c r="W31" s="302">
        <f t="shared" si="3"/>
        <v>0</v>
      </c>
      <c r="X31" s="302">
        <f t="shared" si="3"/>
        <v>0</v>
      </c>
      <c r="Y31" s="302">
        <f t="shared" si="3"/>
        <v>0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392</v>
      </c>
    </row>
    <row r="2" spans="1:17">
      <c r="A2" s="225" t="s">
        <v>193</v>
      </c>
      <c r="B2" s="225" t="s">
        <v>194</v>
      </c>
      <c r="C2" s="226" t="s">
        <v>393</v>
      </c>
      <c r="D2" s="227" t="s">
        <v>394</v>
      </c>
      <c r="E2" s="227" t="s">
        <v>374</v>
      </c>
      <c r="F2" s="227" t="s">
        <v>375</v>
      </c>
      <c r="G2" s="227" t="s">
        <v>382</v>
      </c>
      <c r="H2" s="227" t="s">
        <v>395</v>
      </c>
      <c r="I2" s="242" t="s">
        <v>195</v>
      </c>
    </row>
    <row r="3" spans="1:17">
      <c r="A3" s="265" t="s">
        <v>21</v>
      </c>
      <c r="B3" s="265" t="s">
        <v>155</v>
      </c>
      <c r="C3" s="263">
        <v>1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48">
        <v>1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73" t="s">
        <v>197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45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45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0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45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0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0</v>
      </c>
      <c r="J35" s="250"/>
    </row>
    <row r="36" spans="1:10">
      <c r="A36" s="265" t="s">
        <v>31</v>
      </c>
      <c r="B36" s="265" t="s">
        <v>185</v>
      </c>
      <c r="C36" s="263">
        <v>0</v>
      </c>
      <c r="D36" s="264">
        <v>2</v>
      </c>
      <c r="E36" s="262">
        <v>0</v>
      </c>
      <c r="F36" s="262">
        <v>1</v>
      </c>
      <c r="G36" s="262">
        <v>1</v>
      </c>
      <c r="H36" s="262">
        <v>0</v>
      </c>
      <c r="I36" s="347">
        <v>3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45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1</v>
      </c>
      <c r="D43" s="264">
        <v>1</v>
      </c>
      <c r="E43" s="262">
        <v>0</v>
      </c>
      <c r="F43" s="262">
        <v>1</v>
      </c>
      <c r="G43" s="262">
        <v>0</v>
      </c>
      <c r="H43" s="262">
        <v>0</v>
      </c>
      <c r="I43" s="376">
        <v>2</v>
      </c>
      <c r="J43" s="250"/>
    </row>
    <row r="44" spans="1:10">
      <c r="A44" s="265" t="s">
        <v>24</v>
      </c>
      <c r="B44" s="265" t="s">
        <v>166</v>
      </c>
      <c r="C44" s="263">
        <v>0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66">
        <v>0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0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66">
        <v>0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2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45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45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45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45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45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22</v>
      </c>
      <c r="D196" s="261">
        <f>E196+F196+G196+H196</f>
        <v>3</v>
      </c>
      <c r="E196" s="233">
        <f>SUM(E3:E195)</f>
        <v>0</v>
      </c>
      <c r="F196" s="233">
        <f>SUM(F3:F195)</f>
        <v>2</v>
      </c>
      <c r="G196" s="233">
        <f>SUM(G3:G195)</f>
        <v>1</v>
      </c>
      <c r="H196" s="233">
        <f>SUM(H3:H195)</f>
        <v>0</v>
      </c>
      <c r="I196" s="328"/>
      <c r="J196" s="234"/>
    </row>
    <row r="197" spans="1:10">
      <c r="A197" s="235" t="s">
        <v>396</v>
      </c>
      <c r="B197" s="236"/>
      <c r="C197" s="374">
        <f>C196+D196</f>
        <v>25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N43"/>
  <sheetViews>
    <sheetView workbookViewId="0">
      <selection activeCell="B3" sqref="B3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13" width="7.42578125" style="327" customWidth="1"/>
    <col min="14" max="14" width="15.5703125" style="327" customWidth="1"/>
    <col min="15" max="47" width="5" style="327" customWidth="1"/>
    <col min="48" max="48" width="14.28515625" style="327" customWidth="1"/>
    <col min="49" max="16384" width="9.140625" style="327"/>
  </cols>
  <sheetData>
    <row r="1" spans="1:14">
      <c r="A1" s="267" t="s">
        <v>376</v>
      </c>
      <c r="B1" s="267"/>
    </row>
    <row r="2" spans="1:14" ht="25.5">
      <c r="A2"/>
      <c r="B2" s="268" t="s">
        <v>390</v>
      </c>
    </row>
    <row r="3" spans="1:14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</row>
    <row r="4" spans="1:14">
      <c r="A4" s="338" t="s">
        <v>327</v>
      </c>
      <c r="B4" s="339"/>
      <c r="C4" s="339"/>
      <c r="D4" s="338" t="s">
        <v>328</v>
      </c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14">
      <c r="A5" s="338" t="s">
        <v>9</v>
      </c>
      <c r="B5" s="338" t="s">
        <v>42</v>
      </c>
      <c r="C5" s="338" t="s">
        <v>326</v>
      </c>
      <c r="D5" s="338">
        <v>1</v>
      </c>
      <c r="E5" s="341">
        <v>2</v>
      </c>
      <c r="F5" s="341">
        <v>3</v>
      </c>
      <c r="G5" s="341">
        <v>4</v>
      </c>
      <c r="H5" s="341">
        <v>5</v>
      </c>
      <c r="I5" s="341">
        <v>6</v>
      </c>
      <c r="J5" s="341">
        <v>8</v>
      </c>
      <c r="K5" s="341">
        <v>9</v>
      </c>
      <c r="L5" s="341">
        <v>13</v>
      </c>
      <c r="M5" s="341">
        <v>14</v>
      </c>
      <c r="N5" s="342" t="s">
        <v>329</v>
      </c>
    </row>
    <row r="6" spans="1:14">
      <c r="A6" s="329" t="s">
        <v>23</v>
      </c>
      <c r="B6" s="329" t="s">
        <v>214</v>
      </c>
      <c r="C6" s="329" t="s">
        <v>377</v>
      </c>
      <c r="D6" s="330"/>
      <c r="E6" s="331"/>
      <c r="F6" s="331">
        <v>1</v>
      </c>
      <c r="G6" s="331"/>
      <c r="H6" s="331"/>
      <c r="I6" s="331"/>
      <c r="J6" s="331"/>
      <c r="K6" s="331"/>
      <c r="L6" s="331"/>
      <c r="M6" s="331"/>
      <c r="N6" s="332">
        <v>1</v>
      </c>
    </row>
    <row r="7" spans="1:14">
      <c r="A7" s="333"/>
      <c r="B7" s="333"/>
      <c r="C7" s="334" t="s">
        <v>378</v>
      </c>
      <c r="D7" s="335"/>
      <c r="E7" s="336"/>
      <c r="F7" s="336"/>
      <c r="G7" s="336"/>
      <c r="H7" s="336"/>
      <c r="I7" s="336"/>
      <c r="J7" s="336"/>
      <c r="K7" s="336">
        <v>2</v>
      </c>
      <c r="L7" s="336"/>
      <c r="M7" s="336"/>
      <c r="N7" s="337">
        <v>2</v>
      </c>
    </row>
    <row r="8" spans="1:14">
      <c r="A8" s="333"/>
      <c r="B8" s="354" t="s">
        <v>379</v>
      </c>
      <c r="C8" s="355"/>
      <c r="D8" s="356"/>
      <c r="E8" s="357"/>
      <c r="F8" s="357">
        <v>1</v>
      </c>
      <c r="G8" s="357"/>
      <c r="H8" s="357"/>
      <c r="I8" s="357"/>
      <c r="J8" s="357"/>
      <c r="K8" s="357">
        <v>2</v>
      </c>
      <c r="L8" s="357"/>
      <c r="M8" s="357"/>
      <c r="N8" s="358">
        <v>3</v>
      </c>
    </row>
    <row r="9" spans="1:14">
      <c r="A9" s="333"/>
      <c r="B9" s="329" t="s">
        <v>23</v>
      </c>
      <c r="C9" s="329" t="s">
        <v>345</v>
      </c>
      <c r="D9" s="330"/>
      <c r="E9" s="331">
        <v>1</v>
      </c>
      <c r="F9" s="331"/>
      <c r="G9" s="331"/>
      <c r="H9" s="331"/>
      <c r="I9" s="331"/>
      <c r="J9" s="331"/>
      <c r="K9" s="331"/>
      <c r="L9" s="331"/>
      <c r="M9" s="331"/>
      <c r="N9" s="332">
        <v>1</v>
      </c>
    </row>
    <row r="10" spans="1:14">
      <c r="A10" s="333"/>
      <c r="B10" s="354" t="s">
        <v>330</v>
      </c>
      <c r="C10" s="355"/>
      <c r="D10" s="356"/>
      <c r="E10" s="357">
        <v>1</v>
      </c>
      <c r="F10" s="357"/>
      <c r="G10" s="357"/>
      <c r="H10" s="357"/>
      <c r="I10" s="357"/>
      <c r="J10" s="357"/>
      <c r="K10" s="357"/>
      <c r="L10" s="357"/>
      <c r="M10" s="357"/>
      <c r="N10" s="358">
        <v>1</v>
      </c>
    </row>
    <row r="11" spans="1:14">
      <c r="A11" s="352" t="s">
        <v>330</v>
      </c>
      <c r="B11" s="353"/>
      <c r="C11" s="353"/>
      <c r="D11" s="349"/>
      <c r="E11" s="350">
        <v>1</v>
      </c>
      <c r="F11" s="350">
        <v>1</v>
      </c>
      <c r="G11" s="350"/>
      <c r="H11" s="350"/>
      <c r="I11" s="350"/>
      <c r="J11" s="350"/>
      <c r="K11" s="350">
        <v>2</v>
      </c>
      <c r="L11" s="350"/>
      <c r="M11" s="350"/>
      <c r="N11" s="351">
        <v>4</v>
      </c>
    </row>
    <row r="12" spans="1:14">
      <c r="A12" s="329" t="s">
        <v>24</v>
      </c>
      <c r="B12" s="329" t="s">
        <v>225</v>
      </c>
      <c r="C12" s="329" t="s">
        <v>362</v>
      </c>
      <c r="D12" s="330"/>
      <c r="E12" s="331"/>
      <c r="F12" s="331"/>
      <c r="G12" s="331">
        <v>1</v>
      </c>
      <c r="H12" s="331"/>
      <c r="I12" s="331"/>
      <c r="J12" s="331"/>
      <c r="K12" s="331"/>
      <c r="L12" s="331">
        <v>1</v>
      </c>
      <c r="M12" s="331"/>
      <c r="N12" s="332">
        <v>2</v>
      </c>
    </row>
    <row r="13" spans="1:14">
      <c r="A13" s="333"/>
      <c r="B13" s="354" t="s">
        <v>341</v>
      </c>
      <c r="C13" s="355"/>
      <c r="D13" s="356"/>
      <c r="E13" s="357"/>
      <c r="F13" s="357"/>
      <c r="G13" s="357">
        <v>1</v>
      </c>
      <c r="H13" s="357"/>
      <c r="I13" s="357"/>
      <c r="J13" s="357"/>
      <c r="K13" s="357"/>
      <c r="L13" s="357">
        <v>1</v>
      </c>
      <c r="M13" s="357"/>
      <c r="N13" s="358">
        <v>2</v>
      </c>
    </row>
    <row r="14" spans="1:14">
      <c r="A14" s="352" t="s">
        <v>331</v>
      </c>
      <c r="B14" s="353"/>
      <c r="C14" s="353"/>
      <c r="D14" s="349"/>
      <c r="E14" s="350"/>
      <c r="F14" s="350"/>
      <c r="G14" s="350">
        <v>1</v>
      </c>
      <c r="H14" s="350"/>
      <c r="I14" s="350"/>
      <c r="J14" s="350"/>
      <c r="K14" s="350"/>
      <c r="L14" s="350">
        <v>1</v>
      </c>
      <c r="M14" s="350"/>
      <c r="N14" s="351">
        <v>2</v>
      </c>
    </row>
    <row r="15" spans="1:14">
      <c r="A15" s="329" t="s">
        <v>31</v>
      </c>
      <c r="B15" s="329" t="s">
        <v>219</v>
      </c>
      <c r="C15" s="329" t="s">
        <v>363</v>
      </c>
      <c r="D15" s="330"/>
      <c r="E15" s="331"/>
      <c r="F15" s="331">
        <v>1</v>
      </c>
      <c r="G15" s="331"/>
      <c r="H15" s="331"/>
      <c r="I15" s="331"/>
      <c r="J15" s="331"/>
      <c r="K15" s="331"/>
      <c r="L15" s="331"/>
      <c r="M15" s="331"/>
      <c r="N15" s="332">
        <v>1</v>
      </c>
    </row>
    <row r="16" spans="1:14">
      <c r="A16" s="333"/>
      <c r="B16" s="333"/>
      <c r="C16" s="334" t="s">
        <v>364</v>
      </c>
      <c r="D16" s="335"/>
      <c r="E16" s="336"/>
      <c r="F16" s="336"/>
      <c r="G16" s="336">
        <v>1</v>
      </c>
      <c r="H16" s="336"/>
      <c r="I16" s="336"/>
      <c r="J16" s="336"/>
      <c r="K16" s="336"/>
      <c r="L16" s="336"/>
      <c r="M16" s="336"/>
      <c r="N16" s="337">
        <v>1</v>
      </c>
    </row>
    <row r="17" spans="1:14">
      <c r="A17" s="333"/>
      <c r="B17" s="354" t="s">
        <v>342</v>
      </c>
      <c r="C17" s="355"/>
      <c r="D17" s="356"/>
      <c r="E17" s="357"/>
      <c r="F17" s="357">
        <v>1</v>
      </c>
      <c r="G17" s="357">
        <v>1</v>
      </c>
      <c r="H17" s="357"/>
      <c r="I17" s="357"/>
      <c r="J17" s="357"/>
      <c r="K17" s="357"/>
      <c r="L17" s="357"/>
      <c r="M17" s="357"/>
      <c r="N17" s="358">
        <v>2</v>
      </c>
    </row>
    <row r="18" spans="1:14">
      <c r="A18" s="333"/>
      <c r="B18" s="329" t="s">
        <v>185</v>
      </c>
      <c r="C18" s="329" t="s">
        <v>383</v>
      </c>
      <c r="D18" s="330"/>
      <c r="E18" s="331"/>
      <c r="F18" s="331"/>
      <c r="G18" s="331"/>
      <c r="H18" s="331"/>
      <c r="I18" s="331"/>
      <c r="J18" s="331"/>
      <c r="K18" s="331"/>
      <c r="L18" s="331"/>
      <c r="M18" s="331">
        <v>1</v>
      </c>
      <c r="N18" s="332">
        <v>1</v>
      </c>
    </row>
    <row r="19" spans="1:14">
      <c r="A19" s="333"/>
      <c r="B19" s="333"/>
      <c r="C19" s="334" t="s">
        <v>185</v>
      </c>
      <c r="D19" s="335"/>
      <c r="E19" s="336"/>
      <c r="F19" s="336"/>
      <c r="G19" s="336"/>
      <c r="H19" s="336"/>
      <c r="I19" s="336"/>
      <c r="J19" s="336"/>
      <c r="K19" s="336"/>
      <c r="L19" s="336"/>
      <c r="M19" s="336">
        <v>1</v>
      </c>
      <c r="N19" s="337">
        <v>1</v>
      </c>
    </row>
    <row r="20" spans="1:14">
      <c r="A20" s="333"/>
      <c r="B20" s="354" t="s">
        <v>384</v>
      </c>
      <c r="C20" s="355"/>
      <c r="D20" s="356"/>
      <c r="E20" s="357"/>
      <c r="F20" s="357"/>
      <c r="G20" s="357"/>
      <c r="H20" s="357"/>
      <c r="I20" s="357"/>
      <c r="J20" s="357"/>
      <c r="K20" s="357"/>
      <c r="L20" s="357"/>
      <c r="M20" s="357">
        <v>2</v>
      </c>
      <c r="N20" s="358">
        <v>2</v>
      </c>
    </row>
    <row r="21" spans="1:14">
      <c r="A21" s="333"/>
      <c r="B21" s="329" t="s">
        <v>223</v>
      </c>
      <c r="C21" s="329" t="s">
        <v>365</v>
      </c>
      <c r="D21" s="330"/>
      <c r="E21" s="331"/>
      <c r="F21" s="331">
        <v>1</v>
      </c>
      <c r="G21" s="331"/>
      <c r="H21" s="331"/>
      <c r="I21" s="331"/>
      <c r="J21" s="331"/>
      <c r="K21" s="331"/>
      <c r="L21" s="331"/>
      <c r="M21" s="331"/>
      <c r="N21" s="332">
        <v>1</v>
      </c>
    </row>
    <row r="22" spans="1:14">
      <c r="A22" s="333"/>
      <c r="B22" s="354" t="s">
        <v>343</v>
      </c>
      <c r="C22" s="355"/>
      <c r="D22" s="356"/>
      <c r="E22" s="357"/>
      <c r="F22" s="357">
        <v>1</v>
      </c>
      <c r="G22" s="357"/>
      <c r="H22" s="357"/>
      <c r="I22" s="357"/>
      <c r="J22" s="357"/>
      <c r="K22" s="357"/>
      <c r="L22" s="357"/>
      <c r="M22" s="357"/>
      <c r="N22" s="358">
        <v>1</v>
      </c>
    </row>
    <row r="23" spans="1:14">
      <c r="A23" s="352" t="s">
        <v>332</v>
      </c>
      <c r="B23" s="353"/>
      <c r="C23" s="353"/>
      <c r="D23" s="349"/>
      <c r="E23" s="350"/>
      <c r="F23" s="350">
        <v>2</v>
      </c>
      <c r="G23" s="350">
        <v>1</v>
      </c>
      <c r="H23" s="350"/>
      <c r="I23" s="350"/>
      <c r="J23" s="350"/>
      <c r="K23" s="350"/>
      <c r="L23" s="350"/>
      <c r="M23" s="350">
        <v>2</v>
      </c>
      <c r="N23" s="351">
        <v>5</v>
      </c>
    </row>
    <row r="24" spans="1:14">
      <c r="A24" s="329" t="s">
        <v>26</v>
      </c>
      <c r="B24" s="329" t="s">
        <v>34</v>
      </c>
      <c r="C24" s="329" t="s">
        <v>148</v>
      </c>
      <c r="D24" s="330">
        <v>1</v>
      </c>
      <c r="E24" s="331"/>
      <c r="F24" s="331"/>
      <c r="G24" s="331"/>
      <c r="H24" s="331"/>
      <c r="I24" s="331"/>
      <c r="J24" s="331"/>
      <c r="K24" s="331"/>
      <c r="L24" s="331"/>
      <c r="M24" s="331"/>
      <c r="N24" s="332">
        <v>1</v>
      </c>
    </row>
    <row r="25" spans="1:14">
      <c r="A25" s="333"/>
      <c r="B25" s="333"/>
      <c r="C25" s="334" t="s">
        <v>366</v>
      </c>
      <c r="D25" s="335"/>
      <c r="E25" s="336"/>
      <c r="F25" s="336">
        <v>1</v>
      </c>
      <c r="G25" s="336"/>
      <c r="H25" s="336"/>
      <c r="I25" s="336"/>
      <c r="J25" s="336"/>
      <c r="K25" s="336"/>
      <c r="L25" s="336"/>
      <c r="M25" s="336"/>
      <c r="N25" s="337">
        <v>1</v>
      </c>
    </row>
    <row r="26" spans="1:14">
      <c r="A26" s="333"/>
      <c r="B26" s="354" t="s">
        <v>344</v>
      </c>
      <c r="C26" s="355"/>
      <c r="D26" s="356">
        <v>1</v>
      </c>
      <c r="E26" s="357"/>
      <c r="F26" s="357">
        <v>1</v>
      </c>
      <c r="G26" s="357"/>
      <c r="H26" s="357"/>
      <c r="I26" s="357"/>
      <c r="J26" s="357"/>
      <c r="K26" s="357"/>
      <c r="L26" s="357"/>
      <c r="M26" s="357"/>
      <c r="N26" s="358">
        <v>2</v>
      </c>
    </row>
    <row r="27" spans="1:14">
      <c r="A27" s="333"/>
      <c r="B27" s="329" t="s">
        <v>242</v>
      </c>
      <c r="C27" s="329" t="s">
        <v>347</v>
      </c>
      <c r="D27" s="330"/>
      <c r="E27" s="331"/>
      <c r="F27" s="331"/>
      <c r="G27" s="331"/>
      <c r="H27" s="331">
        <v>1</v>
      </c>
      <c r="I27" s="331"/>
      <c r="J27" s="331"/>
      <c r="K27" s="331"/>
      <c r="L27" s="331"/>
      <c r="M27" s="331"/>
      <c r="N27" s="332">
        <v>1</v>
      </c>
    </row>
    <row r="28" spans="1:14">
      <c r="A28" s="333"/>
      <c r="B28" s="333"/>
      <c r="C28" s="334" t="s">
        <v>367</v>
      </c>
      <c r="D28" s="335"/>
      <c r="E28" s="336"/>
      <c r="F28" s="336"/>
      <c r="G28" s="336">
        <v>1</v>
      </c>
      <c r="H28" s="336"/>
      <c r="I28" s="336"/>
      <c r="J28" s="336"/>
      <c r="K28" s="336"/>
      <c r="L28" s="336"/>
      <c r="M28" s="336"/>
      <c r="N28" s="337">
        <v>1</v>
      </c>
    </row>
    <row r="29" spans="1:14">
      <c r="A29" s="333"/>
      <c r="B29" s="354" t="s">
        <v>368</v>
      </c>
      <c r="C29" s="355"/>
      <c r="D29" s="356"/>
      <c r="E29" s="357"/>
      <c r="F29" s="357"/>
      <c r="G29" s="357">
        <v>1</v>
      </c>
      <c r="H29" s="357">
        <v>1</v>
      </c>
      <c r="I29" s="357"/>
      <c r="J29" s="357"/>
      <c r="K29" s="357"/>
      <c r="L29" s="357"/>
      <c r="M29" s="357"/>
      <c r="N29" s="358">
        <v>2</v>
      </c>
    </row>
    <row r="30" spans="1:14">
      <c r="A30" s="352" t="s">
        <v>338</v>
      </c>
      <c r="B30" s="353"/>
      <c r="C30" s="353"/>
      <c r="D30" s="349">
        <v>1</v>
      </c>
      <c r="E30" s="350"/>
      <c r="F30" s="350">
        <v>1</v>
      </c>
      <c r="G30" s="350">
        <v>1</v>
      </c>
      <c r="H30" s="350">
        <v>1</v>
      </c>
      <c r="I30" s="350"/>
      <c r="J30" s="350"/>
      <c r="K30" s="350"/>
      <c r="L30" s="350"/>
      <c r="M30" s="350"/>
      <c r="N30" s="351">
        <v>4</v>
      </c>
    </row>
    <row r="31" spans="1:14">
      <c r="A31" s="329" t="s">
        <v>21</v>
      </c>
      <c r="B31" s="329" t="s">
        <v>155</v>
      </c>
      <c r="C31" s="329" t="s">
        <v>369</v>
      </c>
      <c r="D31" s="330"/>
      <c r="E31" s="331"/>
      <c r="F31" s="331">
        <v>1</v>
      </c>
      <c r="G31" s="331"/>
      <c r="H31" s="331"/>
      <c r="I31" s="331"/>
      <c r="J31" s="331"/>
      <c r="K31" s="331"/>
      <c r="L31" s="331"/>
      <c r="M31" s="331"/>
      <c r="N31" s="332">
        <v>1</v>
      </c>
    </row>
    <row r="32" spans="1:14">
      <c r="A32" s="333"/>
      <c r="B32" s="354" t="s">
        <v>336</v>
      </c>
      <c r="C32" s="355"/>
      <c r="D32" s="356"/>
      <c r="E32" s="357"/>
      <c r="F32" s="357">
        <v>1</v>
      </c>
      <c r="G32" s="357"/>
      <c r="H32" s="357"/>
      <c r="I32" s="357"/>
      <c r="J32" s="357"/>
      <c r="K32" s="357"/>
      <c r="L32" s="357"/>
      <c r="M32" s="357"/>
      <c r="N32" s="358">
        <v>1</v>
      </c>
    </row>
    <row r="33" spans="1:14">
      <c r="A33" s="352" t="s">
        <v>335</v>
      </c>
      <c r="B33" s="353"/>
      <c r="C33" s="353"/>
      <c r="D33" s="349"/>
      <c r="E33" s="350"/>
      <c r="F33" s="350">
        <v>1</v>
      </c>
      <c r="G33" s="350"/>
      <c r="H33" s="350"/>
      <c r="I33" s="350"/>
      <c r="J33" s="350"/>
      <c r="K33" s="350"/>
      <c r="L33" s="350"/>
      <c r="M33" s="350"/>
      <c r="N33" s="351">
        <v>1</v>
      </c>
    </row>
    <row r="34" spans="1:14">
      <c r="A34" s="329" t="s">
        <v>29</v>
      </c>
      <c r="B34" s="329" t="s">
        <v>288</v>
      </c>
      <c r="C34" s="329" t="s">
        <v>370</v>
      </c>
      <c r="D34" s="330"/>
      <c r="E34" s="331"/>
      <c r="F34" s="331"/>
      <c r="G34" s="331">
        <v>3</v>
      </c>
      <c r="H34" s="331">
        <v>1</v>
      </c>
      <c r="I34" s="331">
        <v>2</v>
      </c>
      <c r="J34" s="331"/>
      <c r="K34" s="331"/>
      <c r="L34" s="331"/>
      <c r="M34" s="331"/>
      <c r="N34" s="332">
        <v>6</v>
      </c>
    </row>
    <row r="35" spans="1:14">
      <c r="A35" s="333"/>
      <c r="B35" s="333"/>
      <c r="C35" s="334" t="s">
        <v>385</v>
      </c>
      <c r="D35" s="335"/>
      <c r="E35" s="336"/>
      <c r="F35" s="336"/>
      <c r="G35" s="336"/>
      <c r="H35" s="336"/>
      <c r="I35" s="336"/>
      <c r="J35" s="336">
        <v>1</v>
      </c>
      <c r="K35" s="336"/>
      <c r="L35" s="336"/>
      <c r="M35" s="336"/>
      <c r="N35" s="337">
        <v>1</v>
      </c>
    </row>
    <row r="36" spans="1:14">
      <c r="A36" s="333"/>
      <c r="B36" s="354" t="s">
        <v>386</v>
      </c>
      <c r="C36" s="355"/>
      <c r="D36" s="356"/>
      <c r="E36" s="357"/>
      <c r="F36" s="357"/>
      <c r="G36" s="357">
        <v>3</v>
      </c>
      <c r="H36" s="357">
        <v>1</v>
      </c>
      <c r="I36" s="357">
        <v>2</v>
      </c>
      <c r="J36" s="357">
        <v>1</v>
      </c>
      <c r="K36" s="357"/>
      <c r="L36" s="357"/>
      <c r="M36" s="357"/>
      <c r="N36" s="358">
        <v>7</v>
      </c>
    </row>
    <row r="37" spans="1:14">
      <c r="A37" s="333"/>
      <c r="B37" s="329" t="s">
        <v>289</v>
      </c>
      <c r="C37" s="329" t="s">
        <v>380</v>
      </c>
      <c r="D37" s="330"/>
      <c r="E37" s="331"/>
      <c r="F37" s="331"/>
      <c r="G37" s="331"/>
      <c r="H37" s="331"/>
      <c r="I37" s="331"/>
      <c r="J37" s="331">
        <v>1</v>
      </c>
      <c r="K37" s="331"/>
      <c r="L37" s="331"/>
      <c r="M37" s="331"/>
      <c r="N37" s="332">
        <v>1</v>
      </c>
    </row>
    <row r="38" spans="1:14">
      <c r="A38" s="333"/>
      <c r="B38" s="354" t="s">
        <v>387</v>
      </c>
      <c r="C38" s="355"/>
      <c r="D38" s="356"/>
      <c r="E38" s="357"/>
      <c r="F38" s="357"/>
      <c r="G38" s="357"/>
      <c r="H38" s="357"/>
      <c r="I38" s="357"/>
      <c r="J38" s="357">
        <v>1</v>
      </c>
      <c r="K38" s="357"/>
      <c r="L38" s="357"/>
      <c r="M38" s="357"/>
      <c r="N38" s="358">
        <v>1</v>
      </c>
    </row>
    <row r="39" spans="1:14">
      <c r="A39" s="352" t="s">
        <v>337</v>
      </c>
      <c r="B39" s="353"/>
      <c r="C39" s="353"/>
      <c r="D39" s="349"/>
      <c r="E39" s="350"/>
      <c r="F39" s="350"/>
      <c r="G39" s="350">
        <v>3</v>
      </c>
      <c r="H39" s="350">
        <v>1</v>
      </c>
      <c r="I39" s="350">
        <v>2</v>
      </c>
      <c r="J39" s="350">
        <v>2</v>
      </c>
      <c r="K39" s="350"/>
      <c r="L39" s="350"/>
      <c r="M39" s="350"/>
      <c r="N39" s="351">
        <v>8</v>
      </c>
    </row>
    <row r="40" spans="1:14">
      <c r="A40" s="329" t="s">
        <v>28</v>
      </c>
      <c r="B40" s="329" t="s">
        <v>275</v>
      </c>
      <c r="C40" s="329" t="s">
        <v>346</v>
      </c>
      <c r="D40" s="330"/>
      <c r="E40" s="331"/>
      <c r="F40" s="331">
        <v>1</v>
      </c>
      <c r="G40" s="331"/>
      <c r="H40" s="331"/>
      <c r="I40" s="331"/>
      <c r="J40" s="331"/>
      <c r="K40" s="331"/>
      <c r="L40" s="331"/>
      <c r="M40" s="331"/>
      <c r="N40" s="332">
        <v>1</v>
      </c>
    </row>
    <row r="41" spans="1:14">
      <c r="A41" s="333"/>
      <c r="B41" s="354" t="s">
        <v>339</v>
      </c>
      <c r="C41" s="355"/>
      <c r="D41" s="356"/>
      <c r="E41" s="357"/>
      <c r="F41" s="357">
        <v>1</v>
      </c>
      <c r="G41" s="357"/>
      <c r="H41" s="357"/>
      <c r="I41" s="357"/>
      <c r="J41" s="357"/>
      <c r="K41" s="357"/>
      <c r="L41" s="357"/>
      <c r="M41" s="357"/>
      <c r="N41" s="358">
        <v>1</v>
      </c>
    </row>
    <row r="42" spans="1:14">
      <c r="A42" s="352" t="s">
        <v>340</v>
      </c>
      <c r="B42" s="353"/>
      <c r="C42" s="353"/>
      <c r="D42" s="349"/>
      <c r="E42" s="350"/>
      <c r="F42" s="350">
        <v>1</v>
      </c>
      <c r="G42" s="350"/>
      <c r="H42" s="350"/>
      <c r="I42" s="350"/>
      <c r="J42" s="350"/>
      <c r="K42" s="350"/>
      <c r="L42" s="350"/>
      <c r="M42" s="350"/>
      <c r="N42" s="351">
        <v>1</v>
      </c>
    </row>
    <row r="43" spans="1:14">
      <c r="A43" s="359" t="s">
        <v>329</v>
      </c>
      <c r="B43" s="360"/>
      <c r="C43" s="360"/>
      <c r="D43" s="361">
        <v>1</v>
      </c>
      <c r="E43" s="362">
        <v>1</v>
      </c>
      <c r="F43" s="362">
        <v>6</v>
      </c>
      <c r="G43" s="362">
        <v>6</v>
      </c>
      <c r="H43" s="362">
        <v>2</v>
      </c>
      <c r="I43" s="362">
        <v>2</v>
      </c>
      <c r="J43" s="362">
        <v>2</v>
      </c>
      <c r="K43" s="362">
        <v>2</v>
      </c>
      <c r="L43" s="362">
        <v>1</v>
      </c>
      <c r="M43" s="362">
        <v>2</v>
      </c>
      <c r="N43" s="363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391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388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0</v>
      </c>
      <c r="G12" s="88">
        <f>รายเดือน65!F5</f>
        <v>0</v>
      </c>
      <c r="H12" s="88">
        <f>รายเดือน65!G5</f>
        <v>0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1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1</v>
      </c>
      <c r="G13" s="30">
        <f>C12+D12+E12+F12+G12</f>
        <v>1</v>
      </c>
      <c r="H13" s="30">
        <f>C12+D12+E12+F12+G12+H12</f>
        <v>1</v>
      </c>
      <c r="I13" s="30">
        <f>C12+D12+E12+F12+G12+H12+I12</f>
        <v>1</v>
      </c>
      <c r="J13" s="30">
        <f>C12+D12+E12+F12+G12+H12+I12+J12</f>
        <v>1</v>
      </c>
      <c r="K13" s="30">
        <f>C12+D12+E12+F12+G12+H12+I12+J12+K12</f>
        <v>1</v>
      </c>
      <c r="L13" s="30">
        <f>C12+D12+E12+F12+G12+H12+I12+J12+K12+L12</f>
        <v>1</v>
      </c>
      <c r="M13" s="30">
        <f>C12+D12+E12+F12+G12+H12+I12+J12+K12+L12+M12</f>
        <v>1</v>
      </c>
      <c r="N13" s="30">
        <f>C12+D12+E12+F12+G12+H12+I12+J12+K12+L12+M12+N12</f>
        <v>1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0</v>
      </c>
      <c r="G22" s="88">
        <f>รายเดือน65!F6</f>
        <v>0</v>
      </c>
      <c r="H22" s="88">
        <f>รายเดือน65!G6</f>
        <v>0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1</v>
      </c>
      <c r="G23" s="30">
        <f>C22+D22+E22+F22+G22</f>
        <v>1</v>
      </c>
      <c r="H23" s="30">
        <f>C22+D22+E22+F22+G22+H22</f>
        <v>1</v>
      </c>
      <c r="I23" s="30">
        <f>C22+D22+E22+F22+G22+H22+I22</f>
        <v>1</v>
      </c>
      <c r="J23" s="30">
        <f>C22+D22+E22+F22+G22+H22+I22+J22</f>
        <v>1</v>
      </c>
      <c r="K23" s="30">
        <f>C22+D22+E22+F22+G22+H22+I22+J22+K22</f>
        <v>1</v>
      </c>
      <c r="L23" s="30">
        <f>C22+D22+E22+F22+G22+H22+I22+J22+K22+L22</f>
        <v>1</v>
      </c>
      <c r="M23" s="30">
        <f>C22+D22+E22+F22+G22+H22+I22+J22+K22+L22+M22</f>
        <v>1</v>
      </c>
      <c r="N23" s="30">
        <f>C22+D22+E22+F22+G22+H22+I22+J22+K22+L22+M22+N22</f>
        <v>1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0</v>
      </c>
      <c r="H32" s="88">
        <f>รายเดือน65!G7</f>
        <v>0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0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4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0</v>
      </c>
      <c r="G52" s="88">
        <f>รายเดือน65!F10</f>
        <v>0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2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0</v>
      </c>
      <c r="G72" s="88">
        <f>รายเดือน65!F12</f>
        <v>0</v>
      </c>
      <c r="H72" s="88">
        <f>รายเดือน65!G12</f>
        <v>0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4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4</v>
      </c>
      <c r="G73" s="30">
        <f>C72+D72+E72+F72+G72</f>
        <v>4</v>
      </c>
      <c r="H73" s="30">
        <f>C72+D72+E72+F72+G72+H72</f>
        <v>4</v>
      </c>
      <c r="I73" s="30">
        <f>C72+D72+E72+F72+G72+H72+I72</f>
        <v>4</v>
      </c>
      <c r="J73" s="30">
        <f>C72+D72+E72+F72+G72+H72+I72+J72</f>
        <v>4</v>
      </c>
      <c r="K73" s="30">
        <f>C72+D72+E72+F72+G72+H72+I72+J72+K72</f>
        <v>4</v>
      </c>
      <c r="L73" s="30">
        <f>C72+D72+E72+F72+G72+H72+I72+J72+K72+L72</f>
        <v>4</v>
      </c>
      <c r="M73" s="30">
        <f>C72+D72+E72+F72+G72+H72+I72+J72+K72+L72+M72</f>
        <v>4</v>
      </c>
      <c r="N73" s="30">
        <f>C72+D72+E72+F72+G72+H72+I72+J72+K72+L72+M72+N72</f>
        <v>4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0</v>
      </c>
      <c r="H82" s="88">
        <f>รายเดือน65!G13</f>
        <v>0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0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0</v>
      </c>
      <c r="H92" s="88">
        <f>รายเดือน65!G16</f>
        <v>0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1</v>
      </c>
      <c r="H93" s="30">
        <f>C92+D92+E92+F92+G92+H92</f>
        <v>1</v>
      </c>
      <c r="I93" s="30">
        <f>C92+D92+E92+F92+G92+H92+I92</f>
        <v>1</v>
      </c>
      <c r="J93" s="30">
        <f>C92+D92+E92+F92+G92+H92+I92+J92</f>
        <v>1</v>
      </c>
      <c r="K93" s="30">
        <f>C92+D92+E92+F92+G92+H92+I92+J92+K92</f>
        <v>1</v>
      </c>
      <c r="L93" s="30">
        <f>C92+D92+E92+F92+G92+H92+I92+J92+K92+L92</f>
        <v>1</v>
      </c>
      <c r="M93" s="30">
        <f>C92+D92+E92+F92+G92+H92+I92+J92+K92+L92+M92</f>
        <v>1</v>
      </c>
      <c r="N93" s="30">
        <f>C92+D92+E92+F92+G92+H92+I92+J92+K92+L92+M92+N92</f>
        <v>1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0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0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0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5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5</v>
      </c>
      <c r="H123" s="30">
        <f>C122+D122+E122+F122+G122+H122</f>
        <v>5</v>
      </c>
      <c r="I123" s="30">
        <f>C122+D122+E122+F122+G122+H122+I122</f>
        <v>5</v>
      </c>
      <c r="J123" s="30">
        <f>C122+D122+E122+F122+G122+H122+I122+J122</f>
        <v>5</v>
      </c>
      <c r="K123" s="30">
        <f>C122+D122+E122+F122+G122+H122+I122+J122+K122</f>
        <v>5</v>
      </c>
      <c r="L123" s="30">
        <f>C122+D122+E122+F122+G122+H122+I122+J122+K122+L122</f>
        <v>5</v>
      </c>
      <c r="M123" s="30">
        <f>C122+D122+E122+F122+G122+H122+I122+J122+K122+L122+M122</f>
        <v>5</v>
      </c>
      <c r="N123" s="30">
        <f>C122+D122+E122+F122+G122+H122+I122+J122+K122+L122+M122+N122</f>
        <v>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0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0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0</v>
      </c>
      <c r="H212" s="88">
        <f>รายเดือน65!G25</f>
        <v>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0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Q19" sqref="Q19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9.3142825208174216</v>
      </c>
    </row>
    <row r="4" spans="3:4" ht="24">
      <c r="C4" s="29" t="s">
        <v>29</v>
      </c>
      <c r="D4" s="39">
        <v>6.8713764225896501</v>
      </c>
    </row>
    <row r="5" spans="3:4" ht="24">
      <c r="C5" s="29" t="s">
        <v>26</v>
      </c>
      <c r="D5" s="39">
        <v>5.4500367877483171</v>
      </c>
    </row>
    <row r="6" spans="3:4" ht="24">
      <c r="C6" s="29" t="s">
        <v>23</v>
      </c>
      <c r="D6" s="39">
        <v>4.0673140474858913</v>
      </c>
    </row>
    <row r="7" spans="3:4" ht="24">
      <c r="C7" s="29" t="s">
        <v>24</v>
      </c>
      <c r="D7" s="39">
        <v>2.4802202435576279</v>
      </c>
    </row>
    <row r="8" spans="3:4" ht="24">
      <c r="C8" s="29" t="s">
        <v>28</v>
      </c>
      <c r="D8" s="39">
        <v>0.82294366950582232</v>
      </c>
    </row>
    <row r="9" spans="3:4" ht="24">
      <c r="C9" s="29" t="s">
        <v>21</v>
      </c>
      <c r="D9" s="39">
        <v>0.64047959111782904</v>
      </c>
    </row>
    <row r="10" spans="3:4" ht="24">
      <c r="C10" s="29" t="s">
        <v>25</v>
      </c>
      <c r="D10" s="39">
        <v>0</v>
      </c>
    </row>
    <row r="11" spans="3:4" ht="24">
      <c r="C11" s="29" t="s">
        <v>27</v>
      </c>
      <c r="D11" s="39">
        <v>0</v>
      </c>
    </row>
    <row r="12" spans="3:4" ht="24">
      <c r="C12" s="29" t="s">
        <v>34</v>
      </c>
      <c r="D12" s="39">
        <v>0</v>
      </c>
    </row>
    <row r="13" spans="3:4" ht="24">
      <c r="C13" s="29" t="s">
        <v>32</v>
      </c>
      <c r="D13" s="39">
        <v>0</v>
      </c>
    </row>
    <row r="14" spans="3:4" ht="24">
      <c r="C14" s="29" t="s">
        <v>33</v>
      </c>
      <c r="D14" s="39">
        <v>0</v>
      </c>
    </row>
    <row r="15" spans="3:4" ht="24">
      <c r="C15" s="29" t="s">
        <v>58</v>
      </c>
      <c r="D15" s="39">
        <v>0</v>
      </c>
    </row>
    <row r="16" spans="3:4" ht="24">
      <c r="C16" s="29" t="s">
        <v>30</v>
      </c>
      <c r="D16" s="39">
        <v>0</v>
      </c>
    </row>
    <row r="17" spans="3:4" ht="24">
      <c r="C17" s="29" t="s">
        <v>35</v>
      </c>
      <c r="D17" s="39">
        <v>0</v>
      </c>
    </row>
    <row r="18" spans="3:4" ht="24">
      <c r="C18" s="11" t="s">
        <v>59</v>
      </c>
      <c r="D18" s="39">
        <v>0</v>
      </c>
    </row>
    <row r="19" spans="3:4" ht="24">
      <c r="C19" s="11" t="s">
        <v>60</v>
      </c>
      <c r="D19" s="39">
        <v>0</v>
      </c>
    </row>
    <row r="20" spans="3:4" ht="24">
      <c r="C20" s="11" t="s">
        <v>61</v>
      </c>
      <c r="D20" s="39">
        <v>0</v>
      </c>
    </row>
    <row r="21" spans="3:4" ht="24">
      <c r="C21" s="11" t="s">
        <v>62</v>
      </c>
      <c r="D21" s="39">
        <v>0</v>
      </c>
    </row>
    <row r="22" spans="3:4" ht="24">
      <c r="C22" s="14" t="s">
        <v>63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15 (อำเภอ)</vt:lpstr>
      <vt:lpstr>รายตำบล wk 15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2022-04-18T04:24:41Z</dcterms:modified>
</cp:coreProperties>
</file>